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0200" windowHeight="11700" tabRatio="715"/>
  </bookViews>
  <sheets>
    <sheet name="הנחייות" sheetId="4" r:id="rId1"/>
    <sheet name="נוסח א" sheetId="1" r:id="rId2"/>
    <sheet name="ריכוז א" sheetId="2" r:id="rId3"/>
    <sheet name="פלט תוצאות א" sheetId="5" r:id="rId4"/>
    <sheet name="נוסח ב" sheetId="23" r:id="rId5"/>
    <sheet name="ריכוז ב" sheetId="24" r:id="rId6"/>
    <sheet name="פלט תוצאות ב" sheetId="25" r:id="rId7"/>
    <sheet name="פלט תוצאות המבחן" sheetId="9" r:id="rId8"/>
  </sheets>
  <definedNames>
    <definedName name="_11ב" localSheetId="4">#REF!</definedName>
    <definedName name="_11ב" localSheetId="6">#REF!</definedName>
    <definedName name="_11ב" localSheetId="5">#REF!</definedName>
    <definedName name="_11ב">#REF!</definedName>
    <definedName name="_xlnm._FilterDatabase" localSheetId="1" hidden="1">'נוסח א'!$BQ$66:$BQ$71</definedName>
    <definedName name="_xlnm._FilterDatabase" localSheetId="4" hidden="1">'נוסח ב'!$BQ$66:$BQ$71</definedName>
    <definedName name="_GoBack" localSheetId="0">הנחייות!$M$10</definedName>
    <definedName name="חלקי___2_נקודות" localSheetId="4">#REF!</definedName>
    <definedName name="חלקי___2_נקודות" localSheetId="6">#REF!</definedName>
    <definedName name="חלקי___2_נקודות" localSheetId="5">#REF!</definedName>
    <definedName name="חלקי___2_נקודות">#REF!</definedName>
    <definedName name="חלקי___נקודה_1" localSheetId="4">#REF!</definedName>
    <definedName name="חלקי___נקודה_1" localSheetId="6">#REF!</definedName>
    <definedName name="חלקי___נקודה_1" localSheetId="5">#REF!</definedName>
    <definedName name="חלקי___נקודה_1">#REF!</definedName>
    <definedName name="חלקי__נקודה_1" localSheetId="4">#REF!</definedName>
    <definedName name="חלקי__נקודה_1" localSheetId="6">#REF!</definedName>
    <definedName name="חלקי__נקודה_1" localSheetId="5">#REF!</definedName>
    <definedName name="חלקי__נקודה_1">#REF!</definedName>
    <definedName name="חלקי_נקודה_1" localSheetId="4">#REF!</definedName>
    <definedName name="חלקי_נקודה_1" localSheetId="6">#REF!</definedName>
    <definedName name="חלקי_נקודה_1" localSheetId="5">#REF!</definedName>
    <definedName name="חלקי_נקודה_1">#REF!</definedName>
    <definedName name="שאלה" localSheetId="4">#REF!</definedName>
    <definedName name="שאלה" localSheetId="6">#REF!</definedName>
    <definedName name="שאלה" localSheetId="5">#REF!</definedName>
    <definedName name="שאלה">#REF!</definedName>
    <definedName name="שאלה_11ב" localSheetId="4">#REF!</definedName>
    <definedName name="שאלה_11ב" localSheetId="6">#REF!</definedName>
    <definedName name="שאלה_11ב" localSheetId="5">#REF!</definedName>
    <definedName name="שאלה_11ב">#REF!</definedName>
    <definedName name="שאלה_6ב" localSheetId="4">#REF!</definedName>
    <definedName name="שאלה_6ב" localSheetId="6">#REF!</definedName>
    <definedName name="שאלה_6ב" localSheetId="5">#REF!</definedName>
    <definedName name="שאלה_6ב">#REF!</definedName>
    <definedName name="שאלה_פתוחה" localSheetId="4">'נוסח ב'!$BO$1:$BO$5</definedName>
    <definedName name="שאלה_פתוחה">'נוסח א'!$BO$1:$BO$5</definedName>
  </definedNames>
  <calcPr calcId="145621"/>
</workbook>
</file>

<file path=xl/calcChain.xml><?xml version="1.0" encoding="utf-8"?>
<calcChain xmlns="http://schemas.openxmlformats.org/spreadsheetml/2006/main">
  <c r="E22" i="9" l="1"/>
  <c r="E6" i="9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AA10" i="24"/>
  <c r="AB10" i="24"/>
  <c r="AC10" i="24"/>
  <c r="AD10" i="24"/>
  <c r="AE10" i="24"/>
  <c r="AF10" i="24"/>
  <c r="AG10" i="24"/>
  <c r="AH10" i="24"/>
  <c r="AI10" i="24"/>
  <c r="AJ10" i="24"/>
  <c r="AK10" i="24"/>
  <c r="AL10" i="24"/>
  <c r="AM10" i="24"/>
  <c r="AN10" i="24"/>
  <c r="AO10" i="24"/>
  <c r="AP10" i="24"/>
  <c r="AQ10" i="24"/>
  <c r="AA11" i="24"/>
  <c r="AB11" i="24"/>
  <c r="AC11" i="24"/>
  <c r="AD11" i="24"/>
  <c r="AE11" i="24"/>
  <c r="AF11" i="24"/>
  <c r="AG11" i="24"/>
  <c r="AH11" i="24"/>
  <c r="AI11" i="24"/>
  <c r="AJ11" i="24"/>
  <c r="AK11" i="24"/>
  <c r="AL11" i="24"/>
  <c r="AM11" i="24"/>
  <c r="AN11" i="24"/>
  <c r="AO11" i="24"/>
  <c r="AP11" i="24"/>
  <c r="AQ11" i="24"/>
  <c r="AA12" i="24"/>
  <c r="AB12" i="24"/>
  <c r="AC12" i="24"/>
  <c r="AD12" i="24"/>
  <c r="AE12" i="24"/>
  <c r="AF12" i="24"/>
  <c r="AG12" i="24"/>
  <c r="AH12" i="24"/>
  <c r="AI12" i="24"/>
  <c r="AJ12" i="24"/>
  <c r="AK12" i="24"/>
  <c r="AL12" i="24"/>
  <c r="AM12" i="24"/>
  <c r="AN12" i="24"/>
  <c r="AO12" i="24"/>
  <c r="AP12" i="24"/>
  <c r="AQ12" i="24"/>
  <c r="AA13" i="24"/>
  <c r="AB13" i="24"/>
  <c r="AC13" i="24"/>
  <c r="AD13" i="24"/>
  <c r="AE13" i="24"/>
  <c r="AF13" i="24"/>
  <c r="AG13" i="24"/>
  <c r="AH13" i="24"/>
  <c r="AI13" i="24"/>
  <c r="AJ13" i="24"/>
  <c r="AK13" i="24"/>
  <c r="AL13" i="24"/>
  <c r="AM13" i="24"/>
  <c r="AN13" i="24"/>
  <c r="AO13" i="24"/>
  <c r="AP13" i="24"/>
  <c r="AQ13" i="24"/>
  <c r="AA14" i="24"/>
  <c r="AB14" i="24"/>
  <c r="AC14" i="24"/>
  <c r="AD14" i="24"/>
  <c r="AE14" i="24"/>
  <c r="AF14" i="24"/>
  <c r="AG14" i="24"/>
  <c r="AH14" i="24"/>
  <c r="AI14" i="24"/>
  <c r="AJ14" i="24"/>
  <c r="AK14" i="24"/>
  <c r="AL14" i="24"/>
  <c r="AM14" i="24"/>
  <c r="AN14" i="24"/>
  <c r="AO14" i="24"/>
  <c r="AP14" i="24"/>
  <c r="AQ14" i="24"/>
  <c r="AA15" i="24"/>
  <c r="AB15" i="24"/>
  <c r="AC15" i="24"/>
  <c r="AD15" i="24"/>
  <c r="AE15" i="24"/>
  <c r="AF15" i="24"/>
  <c r="AG15" i="24"/>
  <c r="AH15" i="24"/>
  <c r="AI15" i="24"/>
  <c r="AJ15" i="24"/>
  <c r="AK15" i="24"/>
  <c r="AL15" i="24"/>
  <c r="AM15" i="24"/>
  <c r="AN15" i="24"/>
  <c r="AO15" i="24"/>
  <c r="AP15" i="24"/>
  <c r="AQ15" i="24"/>
  <c r="AA16" i="24"/>
  <c r="AB16" i="24"/>
  <c r="AC16" i="24"/>
  <c r="AD16" i="24"/>
  <c r="AE16" i="24"/>
  <c r="AF16" i="24"/>
  <c r="AG16" i="24"/>
  <c r="AH16" i="24"/>
  <c r="AI16" i="24"/>
  <c r="AJ16" i="24"/>
  <c r="AK16" i="24"/>
  <c r="AL16" i="24"/>
  <c r="AM16" i="24"/>
  <c r="AN16" i="24"/>
  <c r="AO16" i="24"/>
  <c r="AP16" i="24"/>
  <c r="AQ16" i="24"/>
  <c r="AA17" i="24"/>
  <c r="AB17" i="24"/>
  <c r="AC17" i="24"/>
  <c r="AD17" i="24"/>
  <c r="AE17" i="24"/>
  <c r="AF17" i="24"/>
  <c r="AG17" i="24"/>
  <c r="AH17" i="24"/>
  <c r="AI17" i="24"/>
  <c r="AJ17" i="24"/>
  <c r="AK17" i="24"/>
  <c r="AL17" i="24"/>
  <c r="AM17" i="24"/>
  <c r="AN17" i="24"/>
  <c r="AO17" i="24"/>
  <c r="AP17" i="24"/>
  <c r="AQ17" i="24"/>
  <c r="AA18" i="24"/>
  <c r="AB18" i="24"/>
  <c r="AC18" i="24"/>
  <c r="AD18" i="24"/>
  <c r="AE18" i="24"/>
  <c r="AF18" i="24"/>
  <c r="AG18" i="24"/>
  <c r="AH18" i="24"/>
  <c r="AI18" i="24"/>
  <c r="AJ18" i="24"/>
  <c r="AK18" i="24"/>
  <c r="AL18" i="24"/>
  <c r="AM18" i="24"/>
  <c r="AN18" i="24"/>
  <c r="AO18" i="24"/>
  <c r="AP18" i="24"/>
  <c r="AQ18" i="24"/>
  <c r="AA19" i="24"/>
  <c r="AB19" i="24"/>
  <c r="AC19" i="24"/>
  <c r="AD19" i="24"/>
  <c r="AE19" i="24"/>
  <c r="AF19" i="24"/>
  <c r="AG19" i="24"/>
  <c r="AH19" i="24"/>
  <c r="AI19" i="24"/>
  <c r="AJ19" i="24"/>
  <c r="AK19" i="24"/>
  <c r="AL19" i="24"/>
  <c r="AM19" i="24"/>
  <c r="AN19" i="24"/>
  <c r="AO19" i="24"/>
  <c r="AP19" i="24"/>
  <c r="AQ19" i="24"/>
  <c r="AA20" i="24"/>
  <c r="AB20" i="24"/>
  <c r="AC20" i="24"/>
  <c r="AD20" i="24"/>
  <c r="AE20" i="24"/>
  <c r="AF20" i="24"/>
  <c r="AG20" i="24"/>
  <c r="AH20" i="24"/>
  <c r="AI20" i="24"/>
  <c r="AJ20" i="24"/>
  <c r="AK20" i="24"/>
  <c r="AL20" i="24"/>
  <c r="AM20" i="24"/>
  <c r="AN20" i="24"/>
  <c r="AO20" i="24"/>
  <c r="AP20" i="24"/>
  <c r="AQ20" i="24"/>
  <c r="AA21" i="24"/>
  <c r="AB21" i="24"/>
  <c r="AC21" i="24"/>
  <c r="AD21" i="24"/>
  <c r="AE21" i="24"/>
  <c r="AF21" i="24"/>
  <c r="AG21" i="24"/>
  <c r="AH21" i="24"/>
  <c r="AI21" i="24"/>
  <c r="AJ21" i="24"/>
  <c r="AK21" i="24"/>
  <c r="AL21" i="24"/>
  <c r="AM21" i="24"/>
  <c r="AN21" i="24"/>
  <c r="AO21" i="24"/>
  <c r="AP21" i="24"/>
  <c r="AQ21" i="24"/>
  <c r="AA22" i="24"/>
  <c r="AB22" i="24"/>
  <c r="AC22" i="24"/>
  <c r="AD22" i="24"/>
  <c r="AE22" i="24"/>
  <c r="AF22" i="24"/>
  <c r="AG22" i="24"/>
  <c r="AH22" i="24"/>
  <c r="AI22" i="24"/>
  <c r="AJ22" i="24"/>
  <c r="AK22" i="24"/>
  <c r="AL22" i="24"/>
  <c r="AM22" i="24"/>
  <c r="AN22" i="24"/>
  <c r="AO22" i="24"/>
  <c r="AP22" i="24"/>
  <c r="AQ22" i="24"/>
  <c r="AA23" i="24"/>
  <c r="AB23" i="24"/>
  <c r="AC23" i="24"/>
  <c r="AD23" i="24"/>
  <c r="AE23" i="24"/>
  <c r="AF23" i="24"/>
  <c r="AG23" i="24"/>
  <c r="AH23" i="24"/>
  <c r="AI23" i="24"/>
  <c r="AJ23" i="24"/>
  <c r="AK23" i="24"/>
  <c r="AL23" i="24"/>
  <c r="AM23" i="24"/>
  <c r="AN23" i="24"/>
  <c r="AO23" i="24"/>
  <c r="AP23" i="24"/>
  <c r="AQ23" i="24"/>
  <c r="AA24" i="24"/>
  <c r="AB24" i="24"/>
  <c r="AC24" i="24"/>
  <c r="AD24" i="24"/>
  <c r="AE24" i="24"/>
  <c r="AF24" i="24"/>
  <c r="AG24" i="24"/>
  <c r="AH24" i="24"/>
  <c r="AI24" i="24"/>
  <c r="AJ24" i="24"/>
  <c r="AK24" i="24"/>
  <c r="AL24" i="24"/>
  <c r="AM24" i="24"/>
  <c r="AN24" i="24"/>
  <c r="AO24" i="24"/>
  <c r="AP24" i="24"/>
  <c r="AQ24" i="24"/>
  <c r="AA25" i="24"/>
  <c r="AB25" i="24"/>
  <c r="AC25" i="24"/>
  <c r="AD25" i="24"/>
  <c r="AE25" i="24"/>
  <c r="AF25" i="24"/>
  <c r="AG25" i="24"/>
  <c r="AH25" i="24"/>
  <c r="AI25" i="24"/>
  <c r="AJ25" i="24"/>
  <c r="AK25" i="24"/>
  <c r="AL25" i="24"/>
  <c r="AM25" i="24"/>
  <c r="AN25" i="24"/>
  <c r="AO25" i="24"/>
  <c r="AP25" i="24"/>
  <c r="AQ25" i="24"/>
  <c r="AA26" i="24"/>
  <c r="AB26" i="24"/>
  <c r="AC26" i="24"/>
  <c r="AD26" i="24"/>
  <c r="AE26" i="24"/>
  <c r="AF26" i="24"/>
  <c r="AG26" i="24"/>
  <c r="AH26" i="24"/>
  <c r="AI26" i="24"/>
  <c r="AJ26" i="24"/>
  <c r="AK26" i="24"/>
  <c r="AL26" i="24"/>
  <c r="AM26" i="24"/>
  <c r="AN26" i="24"/>
  <c r="AO26" i="24"/>
  <c r="AP26" i="24"/>
  <c r="AQ26" i="24"/>
  <c r="AA27" i="24"/>
  <c r="AB27" i="24"/>
  <c r="AC27" i="24"/>
  <c r="AD27" i="24"/>
  <c r="AE27" i="24"/>
  <c r="AF27" i="24"/>
  <c r="AG27" i="24"/>
  <c r="AH27" i="24"/>
  <c r="AI27" i="24"/>
  <c r="AJ27" i="24"/>
  <c r="AK27" i="24"/>
  <c r="AL27" i="24"/>
  <c r="AM27" i="24"/>
  <c r="AN27" i="24"/>
  <c r="AO27" i="24"/>
  <c r="AP27" i="24"/>
  <c r="AQ27" i="24"/>
  <c r="AA28" i="24"/>
  <c r="AB28" i="24"/>
  <c r="AC28" i="24"/>
  <c r="AD28" i="24"/>
  <c r="AE28" i="24"/>
  <c r="AF28" i="24"/>
  <c r="AG28" i="24"/>
  <c r="AH28" i="24"/>
  <c r="AI28" i="24"/>
  <c r="AJ28" i="24"/>
  <c r="AK28" i="24"/>
  <c r="AL28" i="24"/>
  <c r="AM28" i="24"/>
  <c r="AN28" i="24"/>
  <c r="AO28" i="24"/>
  <c r="AP28" i="24"/>
  <c r="AQ28" i="24"/>
  <c r="AA29" i="24"/>
  <c r="AB29" i="24"/>
  <c r="AC29" i="24"/>
  <c r="AD29" i="24"/>
  <c r="AE29" i="24"/>
  <c r="AF29" i="24"/>
  <c r="AG29" i="24"/>
  <c r="AH29" i="24"/>
  <c r="AI29" i="24"/>
  <c r="AJ29" i="24"/>
  <c r="AK29" i="24"/>
  <c r="AL29" i="24"/>
  <c r="AM29" i="24"/>
  <c r="AN29" i="24"/>
  <c r="AO29" i="24"/>
  <c r="AP29" i="24"/>
  <c r="AQ29" i="24"/>
  <c r="AA30" i="24"/>
  <c r="AB30" i="24"/>
  <c r="AC30" i="24"/>
  <c r="AD30" i="24"/>
  <c r="AE30" i="24"/>
  <c r="AF30" i="24"/>
  <c r="AG30" i="24"/>
  <c r="AH30" i="24"/>
  <c r="AI30" i="24"/>
  <c r="AJ30" i="24"/>
  <c r="AK30" i="24"/>
  <c r="AL30" i="24"/>
  <c r="AM30" i="24"/>
  <c r="AN30" i="24"/>
  <c r="AO30" i="24"/>
  <c r="AP30" i="24"/>
  <c r="AQ30" i="24"/>
  <c r="AA31" i="24"/>
  <c r="AB31" i="24"/>
  <c r="AC31" i="24"/>
  <c r="AD31" i="24"/>
  <c r="AE31" i="24"/>
  <c r="AF31" i="24"/>
  <c r="AG31" i="24"/>
  <c r="AH31" i="24"/>
  <c r="AI31" i="24"/>
  <c r="AJ31" i="24"/>
  <c r="AK31" i="24"/>
  <c r="AL31" i="24"/>
  <c r="AM31" i="24"/>
  <c r="AN31" i="24"/>
  <c r="AO31" i="24"/>
  <c r="AP31" i="24"/>
  <c r="AQ31" i="24"/>
  <c r="AA32" i="24"/>
  <c r="AB32" i="24"/>
  <c r="AC32" i="24"/>
  <c r="AD32" i="24"/>
  <c r="AE32" i="24"/>
  <c r="AF32" i="24"/>
  <c r="AG32" i="24"/>
  <c r="AH32" i="24"/>
  <c r="AI32" i="24"/>
  <c r="AJ32" i="24"/>
  <c r="AK32" i="24"/>
  <c r="AL32" i="24"/>
  <c r="AM32" i="24"/>
  <c r="AN32" i="24"/>
  <c r="AO32" i="24"/>
  <c r="AP32" i="24"/>
  <c r="AQ32" i="24"/>
  <c r="AA33" i="24"/>
  <c r="AB33" i="24"/>
  <c r="AC33" i="24"/>
  <c r="AD33" i="24"/>
  <c r="AE33" i="24"/>
  <c r="AF33" i="24"/>
  <c r="AG33" i="24"/>
  <c r="AH33" i="24"/>
  <c r="AI33" i="24"/>
  <c r="AJ33" i="24"/>
  <c r="AK33" i="24"/>
  <c r="AL33" i="24"/>
  <c r="AM33" i="24"/>
  <c r="AN33" i="24"/>
  <c r="AO33" i="24"/>
  <c r="AP33" i="24"/>
  <c r="AQ33" i="24"/>
  <c r="AA34" i="24"/>
  <c r="AB34" i="24"/>
  <c r="AC34" i="24"/>
  <c r="AD34" i="24"/>
  <c r="AE34" i="24"/>
  <c r="AF34" i="24"/>
  <c r="AG34" i="24"/>
  <c r="AH34" i="24"/>
  <c r="AI34" i="24"/>
  <c r="AJ34" i="24"/>
  <c r="AK34" i="24"/>
  <c r="AL34" i="24"/>
  <c r="AM34" i="24"/>
  <c r="AN34" i="24"/>
  <c r="AO34" i="24"/>
  <c r="AP34" i="24"/>
  <c r="AQ34" i="24"/>
  <c r="AA35" i="24"/>
  <c r="AB35" i="24"/>
  <c r="AC35" i="24"/>
  <c r="AD35" i="24"/>
  <c r="AE35" i="24"/>
  <c r="AF35" i="24"/>
  <c r="AG35" i="24"/>
  <c r="AH35" i="24"/>
  <c r="AI35" i="24"/>
  <c r="AJ35" i="24"/>
  <c r="AK35" i="24"/>
  <c r="AL35" i="24"/>
  <c r="AM35" i="24"/>
  <c r="AN35" i="24"/>
  <c r="AO35" i="24"/>
  <c r="AP35" i="24"/>
  <c r="AQ35" i="24"/>
  <c r="AA36" i="24"/>
  <c r="AB36" i="24"/>
  <c r="AC36" i="24"/>
  <c r="AD36" i="24"/>
  <c r="AE36" i="24"/>
  <c r="AF36" i="24"/>
  <c r="AG36" i="24"/>
  <c r="AH36" i="24"/>
  <c r="AI36" i="24"/>
  <c r="AJ36" i="24"/>
  <c r="AK36" i="24"/>
  <c r="AL36" i="24"/>
  <c r="AM36" i="24"/>
  <c r="AN36" i="24"/>
  <c r="AO36" i="24"/>
  <c r="AP36" i="24"/>
  <c r="AQ36" i="24"/>
  <c r="AA37" i="24"/>
  <c r="AB37" i="24"/>
  <c r="AC37" i="24"/>
  <c r="AD37" i="24"/>
  <c r="AE37" i="24"/>
  <c r="AF37" i="24"/>
  <c r="AG37" i="24"/>
  <c r="AH37" i="24"/>
  <c r="AI37" i="24"/>
  <c r="AJ37" i="24"/>
  <c r="AK37" i="24"/>
  <c r="AL37" i="24"/>
  <c r="AM37" i="24"/>
  <c r="AN37" i="24"/>
  <c r="AO37" i="24"/>
  <c r="AP37" i="24"/>
  <c r="AQ37" i="24"/>
  <c r="AA38" i="24"/>
  <c r="AB38" i="24"/>
  <c r="AC38" i="24"/>
  <c r="AD38" i="24"/>
  <c r="AE38" i="24"/>
  <c r="AF38" i="24"/>
  <c r="AG38" i="24"/>
  <c r="AH38" i="24"/>
  <c r="AI38" i="24"/>
  <c r="AJ38" i="24"/>
  <c r="AK38" i="24"/>
  <c r="AL38" i="24"/>
  <c r="AM38" i="24"/>
  <c r="AN38" i="24"/>
  <c r="AO38" i="24"/>
  <c r="AP38" i="24"/>
  <c r="AQ38" i="24"/>
  <c r="AA39" i="24"/>
  <c r="AB39" i="24"/>
  <c r="AC39" i="24"/>
  <c r="AD39" i="24"/>
  <c r="AE39" i="24"/>
  <c r="AF39" i="24"/>
  <c r="AG39" i="24"/>
  <c r="AH39" i="24"/>
  <c r="AI39" i="24"/>
  <c r="AJ39" i="24"/>
  <c r="AK39" i="24"/>
  <c r="AL39" i="24"/>
  <c r="AM39" i="24"/>
  <c r="AN39" i="24"/>
  <c r="AO39" i="24"/>
  <c r="AP39" i="24"/>
  <c r="AQ39" i="24"/>
  <c r="AA40" i="24"/>
  <c r="AB40" i="24"/>
  <c r="AC40" i="24"/>
  <c r="AD40" i="24"/>
  <c r="AE40" i="24"/>
  <c r="AF40" i="24"/>
  <c r="AG40" i="24"/>
  <c r="AH40" i="24"/>
  <c r="AI40" i="24"/>
  <c r="AJ40" i="24"/>
  <c r="AK40" i="24"/>
  <c r="AL40" i="24"/>
  <c r="AM40" i="24"/>
  <c r="AN40" i="24"/>
  <c r="AO40" i="24"/>
  <c r="AP40" i="24"/>
  <c r="AQ40" i="24"/>
  <c r="AA41" i="24"/>
  <c r="AB41" i="24"/>
  <c r="AC41" i="24"/>
  <c r="AD41" i="24"/>
  <c r="AE41" i="24"/>
  <c r="AF41" i="24"/>
  <c r="AG41" i="24"/>
  <c r="AH41" i="24"/>
  <c r="AI41" i="24"/>
  <c r="AJ41" i="24"/>
  <c r="AK41" i="24"/>
  <c r="AL41" i="24"/>
  <c r="AM41" i="24"/>
  <c r="AN41" i="24"/>
  <c r="AO41" i="24"/>
  <c r="AP41" i="24"/>
  <c r="AQ41" i="24"/>
  <c r="AA42" i="24"/>
  <c r="AB42" i="24"/>
  <c r="AC42" i="24"/>
  <c r="AD42" i="24"/>
  <c r="AE42" i="24"/>
  <c r="AF42" i="24"/>
  <c r="AG42" i="24"/>
  <c r="AH42" i="24"/>
  <c r="AI42" i="24"/>
  <c r="AJ42" i="24"/>
  <c r="AK42" i="24"/>
  <c r="AL42" i="24"/>
  <c r="AM42" i="24"/>
  <c r="AN42" i="24"/>
  <c r="AO42" i="24"/>
  <c r="AP42" i="24"/>
  <c r="AQ42" i="24"/>
  <c r="AA43" i="24"/>
  <c r="AB43" i="24"/>
  <c r="AC43" i="24"/>
  <c r="AD43" i="24"/>
  <c r="AE43" i="24"/>
  <c r="AF43" i="24"/>
  <c r="AG43" i="24"/>
  <c r="AH43" i="24"/>
  <c r="AI43" i="24"/>
  <c r="AJ43" i="24"/>
  <c r="AK43" i="24"/>
  <c r="AL43" i="24"/>
  <c r="AM43" i="24"/>
  <c r="AN43" i="24"/>
  <c r="AO43" i="24"/>
  <c r="AP43" i="24"/>
  <c r="AQ43" i="24"/>
  <c r="AA44" i="24"/>
  <c r="AB44" i="24"/>
  <c r="AC44" i="24"/>
  <c r="AD44" i="24"/>
  <c r="AE44" i="24"/>
  <c r="AF44" i="24"/>
  <c r="AG44" i="24"/>
  <c r="AH44" i="24"/>
  <c r="AI44" i="24"/>
  <c r="AJ44" i="24"/>
  <c r="AK44" i="24"/>
  <c r="AL44" i="24"/>
  <c r="AM44" i="24"/>
  <c r="AN44" i="24"/>
  <c r="AO44" i="24"/>
  <c r="AP44" i="24"/>
  <c r="AQ44" i="24"/>
  <c r="AA45" i="24"/>
  <c r="AB45" i="24"/>
  <c r="AC45" i="24"/>
  <c r="AD45" i="24"/>
  <c r="AE45" i="24"/>
  <c r="AF45" i="24"/>
  <c r="AG45" i="24"/>
  <c r="AH45" i="24"/>
  <c r="AI45" i="24"/>
  <c r="AJ45" i="24"/>
  <c r="AK45" i="24"/>
  <c r="AL45" i="24"/>
  <c r="AM45" i="24"/>
  <c r="AN45" i="24"/>
  <c r="AO45" i="24"/>
  <c r="AP45" i="24"/>
  <c r="AQ45" i="24"/>
  <c r="AA46" i="24"/>
  <c r="AB46" i="24"/>
  <c r="AC46" i="24"/>
  <c r="AD46" i="24"/>
  <c r="AE46" i="24"/>
  <c r="AF46" i="24"/>
  <c r="AG46" i="24"/>
  <c r="AH46" i="24"/>
  <c r="AI46" i="24"/>
  <c r="AJ46" i="24"/>
  <c r="AK46" i="24"/>
  <c r="AL46" i="24"/>
  <c r="AM46" i="24"/>
  <c r="AN46" i="24"/>
  <c r="AO46" i="24"/>
  <c r="AP46" i="24"/>
  <c r="AQ46" i="24"/>
  <c r="AA47" i="24"/>
  <c r="AB47" i="24"/>
  <c r="AC47" i="24"/>
  <c r="AD47" i="24"/>
  <c r="AE47" i="24"/>
  <c r="AF47" i="24"/>
  <c r="AG47" i="24"/>
  <c r="AH47" i="24"/>
  <c r="AI47" i="24"/>
  <c r="AJ47" i="24"/>
  <c r="AK47" i="24"/>
  <c r="AL47" i="24"/>
  <c r="AM47" i="24"/>
  <c r="AN47" i="24"/>
  <c r="AO47" i="24"/>
  <c r="AP47" i="24"/>
  <c r="AQ47" i="24"/>
  <c r="AA48" i="24"/>
  <c r="AB48" i="24"/>
  <c r="AC48" i="24"/>
  <c r="AD48" i="24"/>
  <c r="AE48" i="24"/>
  <c r="AF48" i="24"/>
  <c r="AG48" i="24"/>
  <c r="AH48" i="24"/>
  <c r="AI48" i="24"/>
  <c r="AJ48" i="24"/>
  <c r="AK48" i="24"/>
  <c r="AL48" i="24"/>
  <c r="AM48" i="24"/>
  <c r="AN48" i="24"/>
  <c r="AO48" i="24"/>
  <c r="AP48" i="24"/>
  <c r="AQ48" i="24"/>
  <c r="AA49" i="24"/>
  <c r="AB49" i="24"/>
  <c r="AC49" i="24"/>
  <c r="AD49" i="24"/>
  <c r="AE49" i="24"/>
  <c r="AF49" i="24"/>
  <c r="AG49" i="24"/>
  <c r="AH49" i="24"/>
  <c r="AI49" i="24"/>
  <c r="AJ49" i="24"/>
  <c r="AK49" i="24"/>
  <c r="AL49" i="24"/>
  <c r="AM49" i="24"/>
  <c r="AN49" i="24"/>
  <c r="AO49" i="24"/>
  <c r="AP49" i="24"/>
  <c r="AQ49" i="24"/>
  <c r="AA50" i="24"/>
  <c r="AB50" i="24"/>
  <c r="AC50" i="24"/>
  <c r="AD50" i="24"/>
  <c r="AE50" i="24"/>
  <c r="AF50" i="24"/>
  <c r="AG50" i="24"/>
  <c r="AH50" i="24"/>
  <c r="AI50" i="24"/>
  <c r="AJ50" i="24"/>
  <c r="AK50" i="24"/>
  <c r="AL50" i="24"/>
  <c r="AM50" i="24"/>
  <c r="AN50" i="24"/>
  <c r="AO50" i="24"/>
  <c r="AP50" i="24"/>
  <c r="AQ50" i="24"/>
  <c r="AA51" i="24"/>
  <c r="AB51" i="24"/>
  <c r="AC51" i="24"/>
  <c r="AD51" i="24"/>
  <c r="AE51" i="24"/>
  <c r="AF51" i="24"/>
  <c r="AG51" i="24"/>
  <c r="AH51" i="24"/>
  <c r="AI51" i="24"/>
  <c r="AJ51" i="24"/>
  <c r="AK51" i="24"/>
  <c r="AL51" i="24"/>
  <c r="AM51" i="24"/>
  <c r="AN51" i="24"/>
  <c r="AO51" i="24"/>
  <c r="AP51" i="24"/>
  <c r="AQ51" i="24"/>
  <c r="AA52" i="24"/>
  <c r="AB52" i="24"/>
  <c r="AC52" i="24"/>
  <c r="AD52" i="24"/>
  <c r="AE52" i="24"/>
  <c r="AF52" i="24"/>
  <c r="AG52" i="24"/>
  <c r="AH52" i="24"/>
  <c r="AI52" i="24"/>
  <c r="AJ52" i="24"/>
  <c r="AK52" i="24"/>
  <c r="AL52" i="24"/>
  <c r="AM52" i="24"/>
  <c r="AN52" i="24"/>
  <c r="AO52" i="24"/>
  <c r="AP52" i="24"/>
  <c r="AQ52" i="24"/>
  <c r="AA9" i="24"/>
  <c r="AB9" i="24"/>
  <c r="AC9" i="24"/>
  <c r="AD9" i="24"/>
  <c r="AE9" i="24"/>
  <c r="AF9" i="24"/>
  <c r="AG9" i="24"/>
  <c r="AH9" i="24"/>
  <c r="AI9" i="24"/>
  <c r="AJ9" i="24"/>
  <c r="AK9" i="24"/>
  <c r="AL9" i="24"/>
  <c r="AM9" i="24"/>
  <c r="AN9" i="24"/>
  <c r="AO9" i="24"/>
  <c r="AP9" i="24"/>
  <c r="AQ9" i="24"/>
  <c r="AP53" i="24"/>
  <c r="AN53" i="24"/>
  <c r="AN70" i="23"/>
  <c r="AN69" i="23"/>
  <c r="AN68" i="23"/>
  <c r="AN67" i="23"/>
  <c r="AN66" i="23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9" i="2"/>
  <c r="AN70" i="1"/>
  <c r="AN69" i="1"/>
  <c r="AN68" i="1"/>
  <c r="AN67" i="1"/>
  <c r="AN66" i="1"/>
  <c r="AH53" i="24"/>
  <c r="AF53" i="24"/>
  <c r="C9" i="24"/>
  <c r="D9" i="24"/>
  <c r="E9" i="24"/>
  <c r="F9" i="24"/>
  <c r="G9" i="24"/>
  <c r="H9" i="24"/>
  <c r="I9" i="24"/>
  <c r="J9" i="24"/>
  <c r="K9" i="24"/>
  <c r="L9" i="24"/>
  <c r="M9" i="24"/>
  <c r="N9" i="24"/>
  <c r="O9" i="24"/>
  <c r="P9" i="24"/>
  <c r="Q9" i="24"/>
  <c r="R9" i="24"/>
  <c r="S9" i="24"/>
  <c r="T9" i="24"/>
  <c r="U9" i="24"/>
  <c r="V9" i="24"/>
  <c r="W9" i="24"/>
  <c r="X9" i="24"/>
  <c r="Y9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O10" i="24"/>
  <c r="P10" i="24"/>
  <c r="Q10" i="24"/>
  <c r="R10" i="24"/>
  <c r="S10" i="24"/>
  <c r="T10" i="24"/>
  <c r="U10" i="24"/>
  <c r="V10" i="24"/>
  <c r="W10" i="24"/>
  <c r="X10" i="24"/>
  <c r="Y10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R11" i="24"/>
  <c r="S11" i="24"/>
  <c r="T11" i="24"/>
  <c r="U11" i="24"/>
  <c r="V11" i="24"/>
  <c r="W11" i="24"/>
  <c r="X11" i="24"/>
  <c r="Y11" i="24"/>
  <c r="C12" i="24"/>
  <c r="D12" i="24"/>
  <c r="E12" i="24"/>
  <c r="E58" i="24" s="1"/>
  <c r="E59" i="24" s="1"/>
  <c r="F12" i="24"/>
  <c r="G12" i="24"/>
  <c r="H12" i="24"/>
  <c r="I12" i="24"/>
  <c r="J12" i="24"/>
  <c r="K12" i="24"/>
  <c r="L12" i="24"/>
  <c r="M12" i="24"/>
  <c r="N12" i="24"/>
  <c r="O12" i="24"/>
  <c r="P12" i="24"/>
  <c r="Q12" i="24"/>
  <c r="R12" i="24"/>
  <c r="S12" i="24"/>
  <c r="T12" i="24"/>
  <c r="U12" i="24"/>
  <c r="U58" i="24" s="1"/>
  <c r="U59" i="24" s="1"/>
  <c r="V12" i="24"/>
  <c r="W12" i="24"/>
  <c r="X12" i="24"/>
  <c r="Y12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Y13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Y14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O15" i="24"/>
  <c r="P15" i="24"/>
  <c r="Q15" i="24"/>
  <c r="R15" i="24"/>
  <c r="S15" i="24"/>
  <c r="T15" i="24"/>
  <c r="U15" i="24"/>
  <c r="V15" i="24"/>
  <c r="W15" i="24"/>
  <c r="X15" i="24"/>
  <c r="Y15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C17" i="24"/>
  <c r="D17" i="24"/>
  <c r="E17" i="24"/>
  <c r="F1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O18" i="24"/>
  <c r="P18" i="24"/>
  <c r="Q18" i="24"/>
  <c r="R18" i="24"/>
  <c r="S18" i="24"/>
  <c r="T18" i="24"/>
  <c r="U18" i="24"/>
  <c r="V18" i="24"/>
  <c r="W18" i="24"/>
  <c r="X18" i="24"/>
  <c r="Y18" i="24"/>
  <c r="C19" i="24"/>
  <c r="D19" i="24"/>
  <c r="E19" i="24"/>
  <c r="F19" i="24"/>
  <c r="G19" i="24"/>
  <c r="H19" i="24"/>
  <c r="I19" i="24"/>
  <c r="J19" i="24"/>
  <c r="K19" i="24"/>
  <c r="L19" i="24"/>
  <c r="M19" i="24"/>
  <c r="N19" i="24"/>
  <c r="O19" i="24"/>
  <c r="P19" i="24"/>
  <c r="Q19" i="24"/>
  <c r="R19" i="24"/>
  <c r="S19" i="24"/>
  <c r="T19" i="24"/>
  <c r="U19" i="24"/>
  <c r="V19" i="24"/>
  <c r="W19" i="24"/>
  <c r="X19" i="24"/>
  <c r="Y19" i="24"/>
  <c r="C20" i="24"/>
  <c r="D20" i="24"/>
  <c r="E20" i="24"/>
  <c r="F20" i="24"/>
  <c r="G20" i="24"/>
  <c r="H20" i="24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V20" i="24"/>
  <c r="W20" i="24"/>
  <c r="X20" i="24"/>
  <c r="Y20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Y21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Y22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O23" i="24"/>
  <c r="P23" i="24"/>
  <c r="Q23" i="24"/>
  <c r="R23" i="24"/>
  <c r="S23" i="24"/>
  <c r="T23" i="24"/>
  <c r="U23" i="24"/>
  <c r="V23" i="24"/>
  <c r="W23" i="24"/>
  <c r="X23" i="24"/>
  <c r="Y23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O25" i="24"/>
  <c r="P25" i="24"/>
  <c r="Q25" i="24"/>
  <c r="R25" i="24"/>
  <c r="S25" i="24"/>
  <c r="T25" i="24"/>
  <c r="U25" i="24"/>
  <c r="V25" i="24"/>
  <c r="W25" i="24"/>
  <c r="X25" i="24"/>
  <c r="Y25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O26" i="24"/>
  <c r="P26" i="24"/>
  <c r="Q26" i="24"/>
  <c r="R26" i="24"/>
  <c r="S26" i="24"/>
  <c r="T26" i="24"/>
  <c r="U26" i="24"/>
  <c r="V26" i="24"/>
  <c r="W26" i="24"/>
  <c r="X26" i="24"/>
  <c r="Y26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O27" i="24"/>
  <c r="P27" i="24"/>
  <c r="Q27" i="24"/>
  <c r="R27" i="24"/>
  <c r="S27" i="24"/>
  <c r="T27" i="24"/>
  <c r="U27" i="24"/>
  <c r="V27" i="24"/>
  <c r="W27" i="24"/>
  <c r="X27" i="24"/>
  <c r="Y27" i="24"/>
  <c r="C28" i="24"/>
  <c r="D28" i="24"/>
  <c r="E28" i="24"/>
  <c r="F28" i="24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C29" i="24"/>
  <c r="D29" i="24"/>
  <c r="E29" i="24"/>
  <c r="F29" i="24"/>
  <c r="G29" i="24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C30" i="24"/>
  <c r="D30" i="24"/>
  <c r="E30" i="24"/>
  <c r="F30" i="24"/>
  <c r="G30" i="24"/>
  <c r="H30" i="24"/>
  <c r="I30" i="24"/>
  <c r="J30" i="24"/>
  <c r="K30" i="24"/>
  <c r="L30" i="24"/>
  <c r="M30" i="24"/>
  <c r="N30" i="24"/>
  <c r="O30" i="24"/>
  <c r="P30" i="24"/>
  <c r="Q30" i="24"/>
  <c r="R30" i="24"/>
  <c r="S30" i="24"/>
  <c r="T30" i="24"/>
  <c r="U30" i="24"/>
  <c r="V30" i="24"/>
  <c r="W30" i="24"/>
  <c r="X30" i="24"/>
  <c r="Y30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R31" i="24"/>
  <c r="S31" i="24"/>
  <c r="T31" i="24"/>
  <c r="U31" i="24"/>
  <c r="V31" i="24"/>
  <c r="W31" i="24"/>
  <c r="X31" i="24"/>
  <c r="Y31" i="24"/>
  <c r="C32" i="24"/>
  <c r="D32" i="24"/>
  <c r="E32" i="24"/>
  <c r="F32" i="24"/>
  <c r="G32" i="24"/>
  <c r="H32" i="24"/>
  <c r="I32" i="24"/>
  <c r="J32" i="24"/>
  <c r="K32" i="24"/>
  <c r="L32" i="24"/>
  <c r="M32" i="24"/>
  <c r="N32" i="24"/>
  <c r="O32" i="24"/>
  <c r="P32" i="24"/>
  <c r="Q32" i="24"/>
  <c r="R32" i="24"/>
  <c r="S32" i="24"/>
  <c r="T32" i="24"/>
  <c r="U32" i="24"/>
  <c r="V32" i="24"/>
  <c r="W32" i="24"/>
  <c r="X32" i="24"/>
  <c r="Y32" i="24"/>
  <c r="C33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Q33" i="24"/>
  <c r="R33" i="24"/>
  <c r="S33" i="24"/>
  <c r="T33" i="24"/>
  <c r="U33" i="24"/>
  <c r="V33" i="24"/>
  <c r="W33" i="24"/>
  <c r="X33" i="24"/>
  <c r="Y33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C35" i="24"/>
  <c r="D35" i="24"/>
  <c r="E35" i="24"/>
  <c r="F35" i="24"/>
  <c r="G35" i="24"/>
  <c r="H35" i="24"/>
  <c r="I35" i="24"/>
  <c r="J35" i="24"/>
  <c r="K35" i="24"/>
  <c r="L35" i="24"/>
  <c r="M35" i="24"/>
  <c r="N35" i="24"/>
  <c r="O35" i="24"/>
  <c r="P35" i="24"/>
  <c r="Q35" i="24"/>
  <c r="R35" i="24"/>
  <c r="S35" i="24"/>
  <c r="T35" i="24"/>
  <c r="U35" i="24"/>
  <c r="V35" i="24"/>
  <c r="W35" i="24"/>
  <c r="X35" i="24"/>
  <c r="Y35" i="24"/>
  <c r="C36" i="24"/>
  <c r="D36" i="24"/>
  <c r="E36" i="24"/>
  <c r="F36" i="24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T36" i="24"/>
  <c r="U36" i="24"/>
  <c r="V36" i="24"/>
  <c r="W36" i="24"/>
  <c r="X36" i="24"/>
  <c r="Y36" i="24"/>
  <c r="C37" i="24"/>
  <c r="D37" i="24"/>
  <c r="E37" i="24"/>
  <c r="F37" i="24"/>
  <c r="G37" i="24"/>
  <c r="H37" i="24"/>
  <c r="I37" i="24"/>
  <c r="J37" i="24"/>
  <c r="K37" i="24"/>
  <c r="L37" i="24"/>
  <c r="M37" i="24"/>
  <c r="N37" i="24"/>
  <c r="O37" i="24"/>
  <c r="P37" i="24"/>
  <c r="Q37" i="24"/>
  <c r="R37" i="24"/>
  <c r="S37" i="24"/>
  <c r="T37" i="24"/>
  <c r="U37" i="24"/>
  <c r="V37" i="24"/>
  <c r="W37" i="24"/>
  <c r="X37" i="24"/>
  <c r="Y37" i="24"/>
  <c r="C38" i="24"/>
  <c r="D38" i="24"/>
  <c r="E3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R38" i="24"/>
  <c r="S38" i="24"/>
  <c r="T38" i="24"/>
  <c r="U38" i="24"/>
  <c r="V38" i="24"/>
  <c r="W38" i="24"/>
  <c r="X38" i="24"/>
  <c r="Y38" i="24"/>
  <c r="C39" i="24"/>
  <c r="D39" i="24"/>
  <c r="E39" i="24"/>
  <c r="F39" i="24"/>
  <c r="G39" i="24"/>
  <c r="H39" i="24"/>
  <c r="I39" i="24"/>
  <c r="J39" i="24"/>
  <c r="K39" i="24"/>
  <c r="L39" i="24"/>
  <c r="M39" i="24"/>
  <c r="N39" i="24"/>
  <c r="O39" i="24"/>
  <c r="P39" i="24"/>
  <c r="Q39" i="24"/>
  <c r="R39" i="24"/>
  <c r="S39" i="24"/>
  <c r="T39" i="24"/>
  <c r="U39" i="24"/>
  <c r="V39" i="24"/>
  <c r="W39" i="24"/>
  <c r="X39" i="24"/>
  <c r="Y39" i="24"/>
  <c r="C40" i="24"/>
  <c r="D40" i="24"/>
  <c r="E40" i="24"/>
  <c r="F40" i="24"/>
  <c r="G40" i="24"/>
  <c r="H40" i="24"/>
  <c r="I40" i="24"/>
  <c r="J40" i="24"/>
  <c r="K40" i="24"/>
  <c r="L40" i="24"/>
  <c r="M40" i="24"/>
  <c r="N40" i="24"/>
  <c r="O40" i="24"/>
  <c r="P40" i="24"/>
  <c r="Q40" i="24"/>
  <c r="R40" i="24"/>
  <c r="S40" i="24"/>
  <c r="T40" i="24"/>
  <c r="U40" i="24"/>
  <c r="V40" i="24"/>
  <c r="W40" i="24"/>
  <c r="X40" i="24"/>
  <c r="Y40" i="24"/>
  <c r="C41" i="24"/>
  <c r="D41" i="24"/>
  <c r="E41" i="24"/>
  <c r="F41" i="24"/>
  <c r="G41" i="24"/>
  <c r="H41" i="24"/>
  <c r="I41" i="24"/>
  <c r="J41" i="24"/>
  <c r="K41" i="24"/>
  <c r="L41" i="24"/>
  <c r="M41" i="24"/>
  <c r="N41" i="24"/>
  <c r="O41" i="24"/>
  <c r="P41" i="24"/>
  <c r="Q41" i="24"/>
  <c r="R41" i="24"/>
  <c r="S41" i="24"/>
  <c r="T41" i="24"/>
  <c r="U41" i="24"/>
  <c r="V41" i="24"/>
  <c r="W41" i="24"/>
  <c r="X41" i="24"/>
  <c r="Y41" i="24"/>
  <c r="C42" i="24"/>
  <c r="D42" i="24"/>
  <c r="E42" i="24"/>
  <c r="F42" i="24"/>
  <c r="G42" i="24"/>
  <c r="H42" i="24"/>
  <c r="I42" i="24"/>
  <c r="J42" i="24"/>
  <c r="K42" i="24"/>
  <c r="L42" i="24"/>
  <c r="M42" i="24"/>
  <c r="N42" i="24"/>
  <c r="O42" i="24"/>
  <c r="P42" i="24"/>
  <c r="Q42" i="24"/>
  <c r="R42" i="24"/>
  <c r="S42" i="24"/>
  <c r="T42" i="24"/>
  <c r="U42" i="24"/>
  <c r="V42" i="24"/>
  <c r="W42" i="24"/>
  <c r="X42" i="24"/>
  <c r="Y42" i="24"/>
  <c r="C43" i="24"/>
  <c r="D43" i="24"/>
  <c r="E43" i="24"/>
  <c r="F43" i="24"/>
  <c r="G43" i="24"/>
  <c r="H43" i="24"/>
  <c r="I43" i="24"/>
  <c r="J43" i="24"/>
  <c r="K43" i="24"/>
  <c r="L43" i="24"/>
  <c r="M43" i="24"/>
  <c r="N43" i="24"/>
  <c r="O43" i="24"/>
  <c r="P43" i="24"/>
  <c r="Q43" i="24"/>
  <c r="R43" i="24"/>
  <c r="S43" i="24"/>
  <c r="T43" i="24"/>
  <c r="U43" i="24"/>
  <c r="V43" i="24"/>
  <c r="W43" i="24"/>
  <c r="X43" i="24"/>
  <c r="Y43" i="24"/>
  <c r="C44" i="24"/>
  <c r="D44" i="24"/>
  <c r="E44" i="24"/>
  <c r="F44" i="24"/>
  <c r="G44" i="24"/>
  <c r="H44" i="24"/>
  <c r="I44" i="24"/>
  <c r="J44" i="24"/>
  <c r="K44" i="24"/>
  <c r="L44" i="24"/>
  <c r="M44" i="24"/>
  <c r="N44" i="24"/>
  <c r="O44" i="24"/>
  <c r="P44" i="24"/>
  <c r="Q44" i="24"/>
  <c r="R44" i="24"/>
  <c r="S44" i="24"/>
  <c r="T44" i="24"/>
  <c r="U44" i="24"/>
  <c r="V44" i="24"/>
  <c r="W44" i="24"/>
  <c r="X44" i="24"/>
  <c r="Y44" i="24"/>
  <c r="C45" i="24"/>
  <c r="D45" i="24"/>
  <c r="E45" i="24"/>
  <c r="F45" i="24"/>
  <c r="G45" i="24"/>
  <c r="H45" i="24"/>
  <c r="I45" i="24"/>
  <c r="J45" i="24"/>
  <c r="K45" i="24"/>
  <c r="L45" i="24"/>
  <c r="M45" i="24"/>
  <c r="N45" i="24"/>
  <c r="O45" i="24"/>
  <c r="P45" i="24"/>
  <c r="Q45" i="24"/>
  <c r="R45" i="24"/>
  <c r="S45" i="24"/>
  <c r="T45" i="24"/>
  <c r="U45" i="24"/>
  <c r="V45" i="24"/>
  <c r="W45" i="24"/>
  <c r="X45" i="24"/>
  <c r="Y45" i="24"/>
  <c r="C46" i="24"/>
  <c r="D46" i="24"/>
  <c r="E46" i="24"/>
  <c r="F46" i="24"/>
  <c r="G46" i="24"/>
  <c r="H46" i="24"/>
  <c r="I46" i="24"/>
  <c r="J46" i="24"/>
  <c r="K46" i="24"/>
  <c r="L46" i="24"/>
  <c r="M46" i="24"/>
  <c r="N46" i="24"/>
  <c r="O46" i="24"/>
  <c r="P46" i="24"/>
  <c r="Q46" i="24"/>
  <c r="R46" i="24"/>
  <c r="S46" i="24"/>
  <c r="T46" i="24"/>
  <c r="U46" i="24"/>
  <c r="V46" i="24"/>
  <c r="W46" i="24"/>
  <c r="X46" i="24"/>
  <c r="Y46" i="24"/>
  <c r="C47" i="24"/>
  <c r="D47" i="24"/>
  <c r="E47" i="24"/>
  <c r="F47" i="24"/>
  <c r="G47" i="24"/>
  <c r="H47" i="24"/>
  <c r="I47" i="24"/>
  <c r="J47" i="24"/>
  <c r="K47" i="24"/>
  <c r="L47" i="24"/>
  <c r="M47" i="24"/>
  <c r="N47" i="24"/>
  <c r="O47" i="24"/>
  <c r="P47" i="24"/>
  <c r="Q47" i="24"/>
  <c r="R47" i="24"/>
  <c r="S47" i="24"/>
  <c r="T47" i="24"/>
  <c r="U47" i="24"/>
  <c r="V47" i="24"/>
  <c r="W47" i="24"/>
  <c r="X47" i="24"/>
  <c r="Y47" i="24"/>
  <c r="C48" i="24"/>
  <c r="D48" i="24"/>
  <c r="E48" i="24"/>
  <c r="F48" i="24"/>
  <c r="G48" i="24"/>
  <c r="H48" i="24"/>
  <c r="I48" i="24"/>
  <c r="J48" i="24"/>
  <c r="K48" i="24"/>
  <c r="L48" i="24"/>
  <c r="M48" i="24"/>
  <c r="N48" i="24"/>
  <c r="O48" i="24"/>
  <c r="P48" i="24"/>
  <c r="Q48" i="24"/>
  <c r="R48" i="24"/>
  <c r="S48" i="24"/>
  <c r="T48" i="24"/>
  <c r="U48" i="24"/>
  <c r="V48" i="24"/>
  <c r="W48" i="24"/>
  <c r="X48" i="24"/>
  <c r="Y48" i="24"/>
  <c r="C49" i="24"/>
  <c r="D49" i="24"/>
  <c r="E49" i="24"/>
  <c r="F49" i="24"/>
  <c r="G49" i="24"/>
  <c r="H49" i="24"/>
  <c r="I49" i="24"/>
  <c r="J49" i="24"/>
  <c r="K49" i="24"/>
  <c r="L49" i="24"/>
  <c r="M49" i="24"/>
  <c r="N49" i="24"/>
  <c r="O49" i="24"/>
  <c r="P49" i="24"/>
  <c r="Q49" i="24"/>
  <c r="R49" i="24"/>
  <c r="S49" i="24"/>
  <c r="T49" i="24"/>
  <c r="U49" i="24"/>
  <c r="V49" i="24"/>
  <c r="W49" i="24"/>
  <c r="X49" i="24"/>
  <c r="Y49" i="24"/>
  <c r="C50" i="24"/>
  <c r="D50" i="24"/>
  <c r="E50" i="24"/>
  <c r="F50" i="24"/>
  <c r="G50" i="24"/>
  <c r="H50" i="24"/>
  <c r="I50" i="24"/>
  <c r="J50" i="24"/>
  <c r="K50" i="24"/>
  <c r="L50" i="24"/>
  <c r="M50" i="24"/>
  <c r="N50" i="24"/>
  <c r="O50" i="24"/>
  <c r="P50" i="24"/>
  <c r="Q50" i="24"/>
  <c r="R50" i="24"/>
  <c r="S50" i="24"/>
  <c r="T50" i="24"/>
  <c r="U50" i="24"/>
  <c r="V50" i="24"/>
  <c r="W50" i="24"/>
  <c r="X50" i="24"/>
  <c r="Y50" i="24"/>
  <c r="C51" i="24"/>
  <c r="D51" i="24"/>
  <c r="E51" i="24"/>
  <c r="F51" i="24"/>
  <c r="G51" i="24"/>
  <c r="H51" i="24"/>
  <c r="I51" i="24"/>
  <c r="J51" i="24"/>
  <c r="K51" i="24"/>
  <c r="L51" i="24"/>
  <c r="M51" i="24"/>
  <c r="N51" i="24"/>
  <c r="O51" i="24"/>
  <c r="P51" i="24"/>
  <c r="Q51" i="24"/>
  <c r="R51" i="24"/>
  <c r="S51" i="24"/>
  <c r="T51" i="24"/>
  <c r="U51" i="24"/>
  <c r="V51" i="24"/>
  <c r="W51" i="24"/>
  <c r="X51" i="24"/>
  <c r="Y51" i="24"/>
  <c r="C52" i="24"/>
  <c r="D52" i="24"/>
  <c r="E52" i="24"/>
  <c r="F52" i="24"/>
  <c r="G52" i="24"/>
  <c r="H52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V52" i="24"/>
  <c r="W52" i="24"/>
  <c r="X52" i="24"/>
  <c r="Y52" i="24"/>
  <c r="AC53" i="24"/>
  <c r="T53" i="24"/>
  <c r="R53" i="24"/>
  <c r="P53" i="24"/>
  <c r="M53" i="24"/>
  <c r="F53" i="24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AW53" i="24"/>
  <c r="AQ53" i="24"/>
  <c r="AO53" i="24"/>
  <c r="AM53" i="24"/>
  <c r="AL53" i="24"/>
  <c r="AK53" i="24"/>
  <c r="AJ53" i="24"/>
  <c r="AI53" i="24"/>
  <c r="AG53" i="24"/>
  <c r="AE53" i="24"/>
  <c r="AD53" i="24"/>
  <c r="AB53" i="24"/>
  <c r="AA53" i="24"/>
  <c r="Y53" i="24"/>
  <c r="X53" i="24"/>
  <c r="W53" i="24"/>
  <c r="V53" i="24"/>
  <c r="U53" i="24"/>
  <c r="S53" i="24"/>
  <c r="Q53" i="24"/>
  <c r="O53" i="24"/>
  <c r="N53" i="24"/>
  <c r="L53" i="24"/>
  <c r="K53" i="24"/>
  <c r="J53" i="24"/>
  <c r="I53" i="24"/>
  <c r="H53" i="24"/>
  <c r="G53" i="24"/>
  <c r="E53" i="24"/>
  <c r="D53" i="24"/>
  <c r="C53" i="24"/>
  <c r="B53" i="24"/>
  <c r="AW52" i="24"/>
  <c r="B52" i="24"/>
  <c r="AW51" i="24"/>
  <c r="B51" i="24"/>
  <c r="AW50" i="24"/>
  <c r="B50" i="24"/>
  <c r="AW49" i="24"/>
  <c r="B49" i="24"/>
  <c r="AW48" i="24"/>
  <c r="B48" i="24"/>
  <c r="AW47" i="24"/>
  <c r="B47" i="24"/>
  <c r="AW46" i="24"/>
  <c r="B46" i="24"/>
  <c r="AW45" i="24"/>
  <c r="B45" i="24"/>
  <c r="AW44" i="24"/>
  <c r="B44" i="24"/>
  <c r="AW43" i="24"/>
  <c r="B43" i="24"/>
  <c r="AW42" i="24"/>
  <c r="B42" i="24"/>
  <c r="AW41" i="24"/>
  <c r="B41" i="24"/>
  <c r="AW40" i="24"/>
  <c r="B40" i="24"/>
  <c r="AW39" i="24"/>
  <c r="B39" i="24"/>
  <c r="AW38" i="24"/>
  <c r="B38" i="24"/>
  <c r="AW37" i="24"/>
  <c r="B37" i="24"/>
  <c r="AW36" i="24"/>
  <c r="B36" i="24"/>
  <c r="AW35" i="24"/>
  <c r="B35" i="24"/>
  <c r="AW34" i="24"/>
  <c r="B34" i="24"/>
  <c r="AW33" i="24"/>
  <c r="B33" i="24"/>
  <c r="AW32" i="24"/>
  <c r="B32" i="24"/>
  <c r="AW31" i="24"/>
  <c r="B31" i="24"/>
  <c r="AW30" i="24"/>
  <c r="B30" i="24"/>
  <c r="AW29" i="24"/>
  <c r="B29" i="24"/>
  <c r="AW28" i="24"/>
  <c r="B28" i="24"/>
  <c r="AW27" i="24"/>
  <c r="B27" i="24"/>
  <c r="AW26" i="24"/>
  <c r="B26" i="24"/>
  <c r="AW25" i="24"/>
  <c r="B25" i="24"/>
  <c r="AW24" i="24"/>
  <c r="B24" i="24"/>
  <c r="AW23" i="24"/>
  <c r="B23" i="24"/>
  <c r="AW22" i="24"/>
  <c r="B22" i="24"/>
  <c r="AW21" i="24"/>
  <c r="B21" i="24"/>
  <c r="AW20" i="24"/>
  <c r="B20" i="24"/>
  <c r="AW19" i="24"/>
  <c r="B19" i="24"/>
  <c r="AW18" i="24"/>
  <c r="B18" i="24"/>
  <c r="AW17" i="24"/>
  <c r="B17" i="24"/>
  <c r="AW16" i="24"/>
  <c r="B16" i="24"/>
  <c r="AW15" i="24"/>
  <c r="B15" i="24"/>
  <c r="AW14" i="24"/>
  <c r="B14" i="24"/>
  <c r="AW13" i="24"/>
  <c r="B13" i="24"/>
  <c r="AW12" i="24"/>
  <c r="B12" i="24"/>
  <c r="AW11" i="24"/>
  <c r="B11" i="24"/>
  <c r="AW10" i="24"/>
  <c r="B10" i="24"/>
  <c r="AW9" i="24"/>
  <c r="B9" i="24"/>
  <c r="AU57" i="24"/>
  <c r="AR31" i="24"/>
  <c r="AU8" i="24"/>
  <c r="AQ89" i="23"/>
  <c r="AP89" i="23"/>
  <c r="AO89" i="23"/>
  <c r="AN89" i="23"/>
  <c r="AM89" i="23"/>
  <c r="AL89" i="23"/>
  <c r="AK89" i="23"/>
  <c r="AJ89" i="23"/>
  <c r="AI89" i="23"/>
  <c r="AH89" i="23"/>
  <c r="AG89" i="23"/>
  <c r="AF89" i="23"/>
  <c r="AE89" i="23"/>
  <c r="AD89" i="23"/>
  <c r="AC89" i="23"/>
  <c r="AB89" i="23"/>
  <c r="AA89" i="23"/>
  <c r="Y89" i="23"/>
  <c r="X89" i="23"/>
  <c r="W89" i="23"/>
  <c r="V89" i="23"/>
  <c r="U89" i="23"/>
  <c r="T89" i="23"/>
  <c r="S89" i="23"/>
  <c r="R89" i="23"/>
  <c r="Q89" i="23"/>
  <c r="P89" i="23"/>
  <c r="O89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M15" i="25" s="1"/>
  <c r="K5" i="9" s="1"/>
  <c r="C74" i="23"/>
  <c r="Y71" i="23"/>
  <c r="AP70" i="23"/>
  <c r="AO70" i="23"/>
  <c r="AK70" i="23"/>
  <c r="AH70" i="23"/>
  <c r="AF70" i="23"/>
  <c r="AC70" i="23"/>
  <c r="Y70" i="23"/>
  <c r="W70" i="23"/>
  <c r="V70" i="23"/>
  <c r="T70" i="23"/>
  <c r="R70" i="23"/>
  <c r="P70" i="23"/>
  <c r="O70" i="23"/>
  <c r="M70" i="23"/>
  <c r="F70" i="23"/>
  <c r="AP69" i="23"/>
  <c r="AO69" i="23"/>
  <c r="AM69" i="23"/>
  <c r="AK69" i="23"/>
  <c r="AI69" i="23"/>
  <c r="AH69" i="23"/>
  <c r="AG69" i="23"/>
  <c r="AF69" i="23"/>
  <c r="AE69" i="23"/>
  <c r="AC69" i="23"/>
  <c r="Y69" i="23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J69" i="23"/>
  <c r="I69" i="23"/>
  <c r="H69" i="23"/>
  <c r="G69" i="23"/>
  <c r="F69" i="23"/>
  <c r="D69" i="23"/>
  <c r="C69" i="23"/>
  <c r="AQ68" i="23"/>
  <c r="AP68" i="23"/>
  <c r="AO68" i="23"/>
  <c r="AM68" i="23"/>
  <c r="AL68" i="23"/>
  <c r="AK68" i="23"/>
  <c r="AJ68" i="23"/>
  <c r="AI68" i="23"/>
  <c r="AH68" i="23"/>
  <c r="AG68" i="23"/>
  <c r="AF68" i="23"/>
  <c r="AE68" i="23"/>
  <c r="AD68" i="23"/>
  <c r="AC68" i="23"/>
  <c r="AB68" i="23"/>
  <c r="AA68" i="23"/>
  <c r="Y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AQ67" i="23"/>
  <c r="AP67" i="23"/>
  <c r="AO67" i="23"/>
  <c r="AM67" i="23"/>
  <c r="AL67" i="23"/>
  <c r="AK67" i="23"/>
  <c r="AJ67" i="23"/>
  <c r="AI67" i="23"/>
  <c r="AH67" i="23"/>
  <c r="AG67" i="23"/>
  <c r="AF67" i="23"/>
  <c r="AE67" i="23"/>
  <c r="AD67" i="23"/>
  <c r="AC67" i="23"/>
  <c r="AB67" i="23"/>
  <c r="AA67" i="23"/>
  <c r="Y67" i="23"/>
  <c r="X67" i="23"/>
  <c r="W67" i="23"/>
  <c r="V67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AQ66" i="23"/>
  <c r="AP66" i="23"/>
  <c r="AO66" i="23"/>
  <c r="AM66" i="23"/>
  <c r="AL66" i="23"/>
  <c r="AK66" i="23"/>
  <c r="AJ66" i="23"/>
  <c r="AI66" i="23"/>
  <c r="AH66" i="23"/>
  <c r="AG66" i="23"/>
  <c r="AF66" i="23"/>
  <c r="AE66" i="23"/>
  <c r="AD66" i="23"/>
  <c r="AC66" i="23"/>
  <c r="AB66" i="23"/>
  <c r="AA66" i="23"/>
  <c r="Y66" i="23"/>
  <c r="X66" i="23"/>
  <c r="W66" i="23"/>
  <c r="V66" i="23"/>
  <c r="U66" i="23"/>
  <c r="T66" i="23"/>
  <c r="S66" i="23"/>
  <c r="R66" i="23"/>
  <c r="Q66" i="23"/>
  <c r="P66" i="23"/>
  <c r="O66" i="23"/>
  <c r="N66" i="23"/>
  <c r="M66" i="23"/>
  <c r="L66" i="23"/>
  <c r="K66" i="23"/>
  <c r="K74" i="23" s="1"/>
  <c r="J66" i="23"/>
  <c r="I66" i="23"/>
  <c r="H66" i="23"/>
  <c r="G66" i="23"/>
  <c r="F66" i="23"/>
  <c r="E66" i="23"/>
  <c r="E74" i="23" s="1"/>
  <c r="D66" i="23"/>
  <c r="D74" i="23" s="1"/>
  <c r="C66" i="23"/>
  <c r="F8" i="23"/>
  <c r="X74" i="23" l="1"/>
  <c r="K60" i="24"/>
  <c r="S74" i="23"/>
  <c r="G6" i="25"/>
  <c r="I6" i="25" s="1"/>
  <c r="G22" i="25"/>
  <c r="I22" i="25" s="1"/>
  <c r="AQ74" i="23"/>
  <c r="AM74" i="23"/>
  <c r="AE74" i="23"/>
  <c r="AG74" i="23"/>
  <c r="AJ74" i="23"/>
  <c r="AB74" i="23"/>
  <c r="AV16" i="24"/>
  <c r="AV24" i="24"/>
  <c r="AV32" i="24"/>
  <c r="AV40" i="24"/>
  <c r="AV48" i="24"/>
  <c r="AN74" i="23"/>
  <c r="AK74" i="23"/>
  <c r="AA60" i="24"/>
  <c r="AI60" i="24"/>
  <c r="AQ60" i="24"/>
  <c r="AO58" i="24"/>
  <c r="AI74" i="23"/>
  <c r="AJ58" i="24"/>
  <c r="AL74" i="23"/>
  <c r="AV43" i="24"/>
  <c r="AD58" i="24"/>
  <c r="AL58" i="24"/>
  <c r="AK58" i="24"/>
  <c r="AG58" i="24"/>
  <c r="AB58" i="24"/>
  <c r="AD74" i="23"/>
  <c r="AV11" i="24"/>
  <c r="AV19" i="24"/>
  <c r="AO74" i="23"/>
  <c r="AE58" i="24"/>
  <c r="AM58" i="24"/>
  <c r="AB60" i="24"/>
  <c r="AJ60" i="24"/>
  <c r="AA74" i="23"/>
  <c r="AV50" i="24"/>
  <c r="AM60" i="24"/>
  <c r="AV27" i="24"/>
  <c r="AV35" i="24"/>
  <c r="AK60" i="24"/>
  <c r="AP58" i="24"/>
  <c r="AP60" i="24"/>
  <c r="AP74" i="23"/>
  <c r="AN60" i="24"/>
  <c r="AN58" i="24"/>
  <c r="AH58" i="24"/>
  <c r="AH60" i="24"/>
  <c r="AH74" i="23"/>
  <c r="AF60" i="24"/>
  <c r="AF74" i="23"/>
  <c r="AF58" i="24"/>
  <c r="Y58" i="24"/>
  <c r="I58" i="24"/>
  <c r="I59" i="24" s="1"/>
  <c r="Q58" i="24"/>
  <c r="AV53" i="24"/>
  <c r="AC60" i="24"/>
  <c r="AC74" i="23"/>
  <c r="AC58" i="24"/>
  <c r="AT52" i="24"/>
  <c r="M58" i="24"/>
  <c r="AS52" i="24"/>
  <c r="AR26" i="24"/>
  <c r="AR34" i="24"/>
  <c r="AR42" i="24"/>
  <c r="I74" i="23"/>
  <c r="Q74" i="23"/>
  <c r="Y74" i="23"/>
  <c r="AT38" i="24"/>
  <c r="AT50" i="24"/>
  <c r="H74" i="23"/>
  <c r="AS23" i="24"/>
  <c r="N74" i="23"/>
  <c r="AR10" i="24"/>
  <c r="F74" i="23"/>
  <c r="J60" i="24"/>
  <c r="R60" i="24"/>
  <c r="AS10" i="24"/>
  <c r="N60" i="24"/>
  <c r="V60" i="24"/>
  <c r="D58" i="24"/>
  <c r="L58" i="24"/>
  <c r="T58" i="24"/>
  <c r="AS13" i="24"/>
  <c r="AS14" i="24"/>
  <c r="AT14" i="24"/>
  <c r="AU16" i="24"/>
  <c r="AS16" i="24"/>
  <c r="AT16" i="24"/>
  <c r="AS17" i="24"/>
  <c r="AS18" i="24"/>
  <c r="AU19" i="24"/>
  <c r="AT19" i="24"/>
  <c r="AS20" i="24"/>
  <c r="AS21" i="24"/>
  <c r="AS22" i="24"/>
  <c r="AU24" i="24"/>
  <c r="AT24" i="24"/>
  <c r="AS25" i="24"/>
  <c r="AS26" i="24"/>
  <c r="AU27" i="24"/>
  <c r="AT27" i="24"/>
  <c r="AS28" i="24"/>
  <c r="AS29" i="24"/>
  <c r="AS30" i="24"/>
  <c r="AS31" i="24"/>
  <c r="AU32" i="24"/>
  <c r="AS32" i="24"/>
  <c r="AT32" i="24"/>
  <c r="AS33" i="24"/>
  <c r="AS34" i="24"/>
  <c r="AU35" i="24"/>
  <c r="AT35" i="24"/>
  <c r="AS37" i="24"/>
  <c r="AS38" i="24"/>
  <c r="AS39" i="24"/>
  <c r="AU40" i="24"/>
  <c r="AS40" i="24"/>
  <c r="AT40" i="24"/>
  <c r="AS41" i="24"/>
  <c r="AS42" i="24"/>
  <c r="AU43" i="24"/>
  <c r="AT43" i="24"/>
  <c r="AS45" i="24"/>
  <c r="AS46" i="24"/>
  <c r="AT46" i="24"/>
  <c r="AS47" i="24"/>
  <c r="AU48" i="24"/>
  <c r="AS48" i="24"/>
  <c r="AT48" i="24"/>
  <c r="AS49" i="24"/>
  <c r="J74" i="23"/>
  <c r="L74" i="23"/>
  <c r="AR9" i="24"/>
  <c r="K58" i="24"/>
  <c r="S58" i="24"/>
  <c r="AW58" i="24"/>
  <c r="G60" i="24"/>
  <c r="O60" i="24"/>
  <c r="W60" i="24"/>
  <c r="C60" i="24"/>
  <c r="S60" i="24"/>
  <c r="AS15" i="24"/>
  <c r="AS35" i="24"/>
  <c r="O74" i="23"/>
  <c r="F58" i="24"/>
  <c r="D60" i="24"/>
  <c r="AS24" i="24"/>
  <c r="AT30" i="24"/>
  <c r="AS36" i="24"/>
  <c r="AS44" i="24"/>
  <c r="V74" i="23"/>
  <c r="G74" i="23"/>
  <c r="G58" i="24"/>
  <c r="O58" i="24"/>
  <c r="W58" i="24"/>
  <c r="AS19" i="24"/>
  <c r="N58" i="24"/>
  <c r="L60" i="24"/>
  <c r="W74" i="23"/>
  <c r="H58" i="24"/>
  <c r="X58" i="24"/>
  <c r="AS11" i="24"/>
  <c r="AS27" i="24"/>
  <c r="AS43" i="24"/>
  <c r="AU50" i="24"/>
  <c r="AS51" i="24"/>
  <c r="U74" i="23"/>
  <c r="V58" i="24"/>
  <c r="AS12" i="24"/>
  <c r="AT22" i="24"/>
  <c r="I60" i="24"/>
  <c r="Q60" i="24"/>
  <c r="Y60" i="24"/>
  <c r="T60" i="24"/>
  <c r="T74" i="23"/>
  <c r="AT53" i="24"/>
  <c r="R74" i="23"/>
  <c r="P58" i="24"/>
  <c r="P74" i="23"/>
  <c r="M74" i="23"/>
  <c r="F60" i="24"/>
  <c r="AU53" i="24"/>
  <c r="AU11" i="24"/>
  <c r="J58" i="24"/>
  <c r="R58" i="24"/>
  <c r="AA58" i="24"/>
  <c r="AI58" i="24"/>
  <c r="AQ58" i="24"/>
  <c r="C58" i="24"/>
  <c r="E60" i="24"/>
  <c r="M60" i="24"/>
  <c r="U60" i="24"/>
  <c r="AD60" i="24"/>
  <c r="AL60" i="24"/>
  <c r="AT11" i="24"/>
  <c r="H60" i="24"/>
  <c r="P60" i="24"/>
  <c r="X60" i="24"/>
  <c r="AG60" i="24"/>
  <c r="AO60" i="24"/>
  <c r="AE60" i="24"/>
  <c r="AW59" i="24"/>
  <c r="AW60" i="24"/>
  <c r="AR24" i="24"/>
  <c r="AR32" i="24"/>
  <c r="AR40" i="24"/>
  <c r="AR48" i="24"/>
  <c r="AR50" i="24"/>
  <c r="AU13" i="24"/>
  <c r="AV13" i="24"/>
  <c r="AR13" i="24"/>
  <c r="AU21" i="24"/>
  <c r="AV21" i="24"/>
  <c r="AR21" i="24"/>
  <c r="AU29" i="24"/>
  <c r="AV29" i="24"/>
  <c r="AR29" i="24"/>
  <c r="AU37" i="24"/>
  <c r="AV37" i="24"/>
  <c r="AR37" i="24"/>
  <c r="AU45" i="24"/>
  <c r="AV45" i="24"/>
  <c r="AR45" i="24"/>
  <c r="AR53" i="24"/>
  <c r="AR11" i="24"/>
  <c r="AR27" i="24"/>
  <c r="AU18" i="24"/>
  <c r="AT21" i="24"/>
  <c r="AT37" i="24"/>
  <c r="AT10" i="24"/>
  <c r="AT18" i="24"/>
  <c r="AU23" i="24"/>
  <c r="AT34" i="24"/>
  <c r="AU39" i="24"/>
  <c r="AV39" i="24"/>
  <c r="AR39" i="24"/>
  <c r="AT42" i="24"/>
  <c r="AU47" i="24"/>
  <c r="AV47" i="24"/>
  <c r="AR47" i="24"/>
  <c r="AU51" i="24"/>
  <c r="AV51" i="24"/>
  <c r="AX51" i="24" s="1"/>
  <c r="AR51" i="24"/>
  <c r="AU12" i="24"/>
  <c r="AV12" i="24"/>
  <c r="AR12" i="24"/>
  <c r="AT15" i="24"/>
  <c r="AU20" i="24"/>
  <c r="AV20" i="24"/>
  <c r="AR20" i="24"/>
  <c r="AT23" i="24"/>
  <c r="AU28" i="24"/>
  <c r="AV28" i="24"/>
  <c r="AR28" i="24"/>
  <c r="AT31" i="24"/>
  <c r="AU36" i="24"/>
  <c r="AV36" i="24"/>
  <c r="AR36" i="24"/>
  <c r="AT39" i="24"/>
  <c r="AU44" i="24"/>
  <c r="AV44" i="24"/>
  <c r="AR44" i="24"/>
  <c r="AT47" i="24"/>
  <c r="AU49" i="24"/>
  <c r="AV49" i="24"/>
  <c r="AR49" i="24"/>
  <c r="AT51" i="24"/>
  <c r="AR19" i="24"/>
  <c r="AR43" i="24"/>
  <c r="AV18" i="24"/>
  <c r="AT29" i="24"/>
  <c r="AV34" i="24"/>
  <c r="AT45" i="24"/>
  <c r="Y59" i="24"/>
  <c r="AU15" i="24"/>
  <c r="AV15" i="24"/>
  <c r="AR23" i="24"/>
  <c r="AU31" i="24"/>
  <c r="AV9" i="24"/>
  <c r="AT12" i="24"/>
  <c r="AU17" i="24"/>
  <c r="AV17" i="24"/>
  <c r="AR17" i="24"/>
  <c r="AT20" i="24"/>
  <c r="AU25" i="24"/>
  <c r="AV25" i="24"/>
  <c r="AR25" i="24"/>
  <c r="AT28" i="24"/>
  <c r="AU33" i="24"/>
  <c r="AV33" i="24"/>
  <c r="AR33" i="24"/>
  <c r="AT36" i="24"/>
  <c r="AU41" i="24"/>
  <c r="AV41" i="24"/>
  <c r="AR41" i="24"/>
  <c r="AT44" i="24"/>
  <c r="AT49" i="24"/>
  <c r="AS50" i="24"/>
  <c r="AR35" i="24"/>
  <c r="AR16" i="24"/>
  <c r="AU10" i="24"/>
  <c r="AV10" i="24"/>
  <c r="AT13" i="24"/>
  <c r="AR18" i="24"/>
  <c r="AU26" i="24"/>
  <c r="AV26" i="24"/>
  <c r="AU34" i="24"/>
  <c r="AU42" i="24"/>
  <c r="AV42" i="24"/>
  <c r="Q59" i="24"/>
  <c r="AR15" i="24"/>
  <c r="AV23" i="24"/>
  <c r="AT26" i="24"/>
  <c r="AV31" i="24"/>
  <c r="AU9" i="24"/>
  <c r="AT9" i="24"/>
  <c r="AS9" i="24"/>
  <c r="AU14" i="24"/>
  <c r="AV14" i="24"/>
  <c r="AR14" i="24"/>
  <c r="AT17" i="24"/>
  <c r="AU22" i="24"/>
  <c r="AV22" i="24"/>
  <c r="AR22" i="24"/>
  <c r="AT25" i="24"/>
  <c r="AU30" i="24"/>
  <c r="AV30" i="24"/>
  <c r="AR30" i="24"/>
  <c r="AT33" i="24"/>
  <c r="AU38" i="24"/>
  <c r="AV38" i="24"/>
  <c r="AR38" i="24"/>
  <c r="AT41" i="24"/>
  <c r="AU46" i="24"/>
  <c r="AV46" i="24"/>
  <c r="AR46" i="24"/>
  <c r="AU52" i="24"/>
  <c r="AV52" i="24"/>
  <c r="AR52" i="24"/>
  <c r="AS53" i="24"/>
  <c r="AJ60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O9" i="2"/>
  <c r="AP9" i="2"/>
  <c r="AQ9" i="2"/>
  <c r="AA10" i="2"/>
  <c r="AB10" i="2"/>
  <c r="AC10" i="2"/>
  <c r="AV10" i="2" s="1"/>
  <c r="AD10" i="2"/>
  <c r="AE10" i="2"/>
  <c r="AF10" i="2"/>
  <c r="AG10" i="2"/>
  <c r="AH10" i="2"/>
  <c r="AI10" i="2"/>
  <c r="AJ10" i="2"/>
  <c r="AK10" i="2"/>
  <c r="AL10" i="2"/>
  <c r="AM10" i="2"/>
  <c r="AO10" i="2"/>
  <c r="AP10" i="2"/>
  <c r="AQ10" i="2"/>
  <c r="AA11" i="2"/>
  <c r="AB11" i="2"/>
  <c r="AV11" i="2" s="1"/>
  <c r="AC11" i="2"/>
  <c r="AD11" i="2"/>
  <c r="AE11" i="2"/>
  <c r="AF11" i="2"/>
  <c r="AG11" i="2"/>
  <c r="AH11" i="2"/>
  <c r="AI11" i="2"/>
  <c r="AJ11" i="2"/>
  <c r="AK11" i="2"/>
  <c r="AL11" i="2"/>
  <c r="AM11" i="2"/>
  <c r="AO11" i="2"/>
  <c r="AP11" i="2"/>
  <c r="AQ1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O12" i="2"/>
  <c r="AP12" i="2"/>
  <c r="AQ12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O13" i="2"/>
  <c r="AP13" i="2"/>
  <c r="AQ13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O14" i="2"/>
  <c r="AP14" i="2"/>
  <c r="AQ14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O15" i="2"/>
  <c r="AP15" i="2"/>
  <c r="AQ15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O16" i="2"/>
  <c r="AP16" i="2"/>
  <c r="AQ16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O17" i="2"/>
  <c r="AP17" i="2"/>
  <c r="AQ17" i="2"/>
  <c r="AA18" i="2"/>
  <c r="AB18" i="2"/>
  <c r="AC18" i="2"/>
  <c r="AV18" i="2" s="1"/>
  <c r="AD18" i="2"/>
  <c r="AE18" i="2"/>
  <c r="AF18" i="2"/>
  <c r="AG18" i="2"/>
  <c r="AH18" i="2"/>
  <c r="AI18" i="2"/>
  <c r="AJ18" i="2"/>
  <c r="AK18" i="2"/>
  <c r="AL18" i="2"/>
  <c r="AM18" i="2"/>
  <c r="AO18" i="2"/>
  <c r="AP18" i="2"/>
  <c r="AQ18" i="2"/>
  <c r="AA19" i="2"/>
  <c r="AB19" i="2"/>
  <c r="AV19" i="2" s="1"/>
  <c r="AC19" i="2"/>
  <c r="AD19" i="2"/>
  <c r="AE19" i="2"/>
  <c r="AF19" i="2"/>
  <c r="AG19" i="2"/>
  <c r="AH19" i="2"/>
  <c r="AI19" i="2"/>
  <c r="AJ19" i="2"/>
  <c r="AK19" i="2"/>
  <c r="AL19" i="2"/>
  <c r="AM19" i="2"/>
  <c r="AO19" i="2"/>
  <c r="AP19" i="2"/>
  <c r="AQ19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O20" i="2"/>
  <c r="AP20" i="2"/>
  <c r="AQ20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O21" i="2"/>
  <c r="AP21" i="2"/>
  <c r="AQ21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O22" i="2"/>
  <c r="AP22" i="2"/>
  <c r="AQ22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O23" i="2"/>
  <c r="AP23" i="2"/>
  <c r="AQ23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O24" i="2"/>
  <c r="AP24" i="2"/>
  <c r="AQ24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O25" i="2"/>
  <c r="AP25" i="2"/>
  <c r="AQ25" i="2"/>
  <c r="AA26" i="2"/>
  <c r="AB26" i="2"/>
  <c r="AC26" i="2"/>
  <c r="AV26" i="2" s="1"/>
  <c r="AD26" i="2"/>
  <c r="AE26" i="2"/>
  <c r="AF26" i="2"/>
  <c r="AG26" i="2"/>
  <c r="AH26" i="2"/>
  <c r="AI26" i="2"/>
  <c r="AJ26" i="2"/>
  <c r="AK26" i="2"/>
  <c r="AL26" i="2"/>
  <c r="AM26" i="2"/>
  <c r="AO26" i="2"/>
  <c r="AP26" i="2"/>
  <c r="AQ26" i="2"/>
  <c r="AA27" i="2"/>
  <c r="AB27" i="2"/>
  <c r="AV27" i="2" s="1"/>
  <c r="AC27" i="2"/>
  <c r="AD27" i="2"/>
  <c r="AE27" i="2"/>
  <c r="AF27" i="2"/>
  <c r="AG27" i="2"/>
  <c r="AH27" i="2"/>
  <c r="AI27" i="2"/>
  <c r="AJ27" i="2"/>
  <c r="AK27" i="2"/>
  <c r="AL27" i="2"/>
  <c r="AM27" i="2"/>
  <c r="AO27" i="2"/>
  <c r="AP27" i="2"/>
  <c r="AQ27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O28" i="2"/>
  <c r="AP28" i="2"/>
  <c r="AQ28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O29" i="2"/>
  <c r="AP29" i="2"/>
  <c r="AQ29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O30" i="2"/>
  <c r="AP30" i="2"/>
  <c r="AQ30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O31" i="2"/>
  <c r="AP31" i="2"/>
  <c r="AQ31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O32" i="2"/>
  <c r="AP32" i="2"/>
  <c r="AQ32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O33" i="2"/>
  <c r="AP33" i="2"/>
  <c r="AQ33" i="2"/>
  <c r="AA34" i="2"/>
  <c r="AB34" i="2"/>
  <c r="AC34" i="2"/>
  <c r="AV34" i="2" s="1"/>
  <c r="AD34" i="2"/>
  <c r="AE34" i="2"/>
  <c r="AF34" i="2"/>
  <c r="AG34" i="2"/>
  <c r="AH34" i="2"/>
  <c r="AI34" i="2"/>
  <c r="AJ34" i="2"/>
  <c r="AK34" i="2"/>
  <c r="AL34" i="2"/>
  <c r="AM34" i="2"/>
  <c r="AO34" i="2"/>
  <c r="AP34" i="2"/>
  <c r="AQ34" i="2"/>
  <c r="AA35" i="2"/>
  <c r="AB35" i="2"/>
  <c r="AV35" i="2" s="1"/>
  <c r="AC35" i="2"/>
  <c r="AD35" i="2"/>
  <c r="AE35" i="2"/>
  <c r="AF35" i="2"/>
  <c r="AG35" i="2"/>
  <c r="AH35" i="2"/>
  <c r="AI35" i="2"/>
  <c r="AJ35" i="2"/>
  <c r="AK35" i="2"/>
  <c r="AL35" i="2"/>
  <c r="AM35" i="2"/>
  <c r="AO35" i="2"/>
  <c r="AP35" i="2"/>
  <c r="AQ35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O36" i="2"/>
  <c r="AP36" i="2"/>
  <c r="AQ36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O37" i="2"/>
  <c r="AP37" i="2"/>
  <c r="AQ37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O38" i="2"/>
  <c r="AP38" i="2"/>
  <c r="AQ38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O39" i="2"/>
  <c r="AP39" i="2"/>
  <c r="AQ39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O40" i="2"/>
  <c r="AP40" i="2"/>
  <c r="AQ40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O41" i="2"/>
  <c r="AP41" i="2"/>
  <c r="AQ41" i="2"/>
  <c r="AA42" i="2"/>
  <c r="AB42" i="2"/>
  <c r="AC42" i="2"/>
  <c r="AV42" i="2" s="1"/>
  <c r="AD42" i="2"/>
  <c r="AE42" i="2"/>
  <c r="AF42" i="2"/>
  <c r="AG42" i="2"/>
  <c r="AH42" i="2"/>
  <c r="AI42" i="2"/>
  <c r="AJ42" i="2"/>
  <c r="AK42" i="2"/>
  <c r="AL42" i="2"/>
  <c r="AM42" i="2"/>
  <c r="AO42" i="2"/>
  <c r="AP42" i="2"/>
  <c r="AQ42" i="2"/>
  <c r="AA43" i="2"/>
  <c r="AB43" i="2"/>
  <c r="AV43" i="2" s="1"/>
  <c r="AC43" i="2"/>
  <c r="AD43" i="2"/>
  <c r="AE43" i="2"/>
  <c r="AF43" i="2"/>
  <c r="AG43" i="2"/>
  <c r="AH43" i="2"/>
  <c r="AI43" i="2"/>
  <c r="AJ43" i="2"/>
  <c r="AK43" i="2"/>
  <c r="AL43" i="2"/>
  <c r="AM43" i="2"/>
  <c r="AO43" i="2"/>
  <c r="AP43" i="2"/>
  <c r="AQ43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O44" i="2"/>
  <c r="AP44" i="2"/>
  <c r="AQ44" i="2"/>
  <c r="AA45" i="2"/>
  <c r="AV45" i="2" s="1"/>
  <c r="AB45" i="2"/>
  <c r="AC45" i="2"/>
  <c r="AD45" i="2"/>
  <c r="AE45" i="2"/>
  <c r="AF45" i="2"/>
  <c r="AG45" i="2"/>
  <c r="AH45" i="2"/>
  <c r="AI45" i="2"/>
  <c r="AJ45" i="2"/>
  <c r="AK45" i="2"/>
  <c r="AL45" i="2"/>
  <c r="AM45" i="2"/>
  <c r="AO45" i="2"/>
  <c r="AP45" i="2"/>
  <c r="AQ45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O46" i="2"/>
  <c r="AP46" i="2"/>
  <c r="AQ46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O47" i="2"/>
  <c r="AP47" i="2"/>
  <c r="AQ47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O48" i="2"/>
  <c r="AP48" i="2"/>
  <c r="AQ48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O49" i="2"/>
  <c r="AP49" i="2"/>
  <c r="AQ49" i="2"/>
  <c r="AA50" i="2"/>
  <c r="AB50" i="2"/>
  <c r="AC50" i="2"/>
  <c r="AV50" i="2" s="1"/>
  <c r="AD50" i="2"/>
  <c r="AE50" i="2"/>
  <c r="AF50" i="2"/>
  <c r="AG50" i="2"/>
  <c r="AH50" i="2"/>
  <c r="AI50" i="2"/>
  <c r="AJ50" i="2"/>
  <c r="AK50" i="2"/>
  <c r="AL50" i="2"/>
  <c r="AM50" i="2"/>
  <c r="AO50" i="2"/>
  <c r="AP50" i="2"/>
  <c r="AQ50" i="2"/>
  <c r="AA51" i="2"/>
  <c r="AB51" i="2"/>
  <c r="AV51" i="2" s="1"/>
  <c r="AC51" i="2"/>
  <c r="AD51" i="2"/>
  <c r="AE51" i="2"/>
  <c r="AF51" i="2"/>
  <c r="AG51" i="2"/>
  <c r="AH51" i="2"/>
  <c r="AI51" i="2"/>
  <c r="AJ51" i="2"/>
  <c r="AK51" i="2"/>
  <c r="AL51" i="2"/>
  <c r="AM51" i="2"/>
  <c r="AO51" i="2"/>
  <c r="AP51" i="2"/>
  <c r="AQ51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O52" i="2"/>
  <c r="AP52" i="2"/>
  <c r="AQ52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AV14" i="2"/>
  <c r="AV17" i="2"/>
  <c r="AV22" i="2"/>
  <c r="AV25" i="2"/>
  <c r="AV30" i="2"/>
  <c r="AV33" i="2"/>
  <c r="AV38" i="2"/>
  <c r="AV41" i="2"/>
  <c r="AV49" i="2"/>
  <c r="AV9" i="2"/>
  <c r="AQ53" i="2"/>
  <c r="AP53" i="2"/>
  <c r="AO53" i="2"/>
  <c r="AM53" i="2"/>
  <c r="AK53" i="2"/>
  <c r="AK70" i="1"/>
  <c r="AK69" i="1"/>
  <c r="AK68" i="1"/>
  <c r="AK67" i="1"/>
  <c r="AK66" i="1"/>
  <c r="AJ53" i="2"/>
  <c r="AI53" i="2"/>
  <c r="AH53" i="2"/>
  <c r="AG53" i="2"/>
  <c r="AF53" i="2"/>
  <c r="AE53" i="2"/>
  <c r="AD53" i="2"/>
  <c r="AC53" i="2"/>
  <c r="AB53" i="2"/>
  <c r="AA53" i="2"/>
  <c r="X53" i="2"/>
  <c r="W53" i="2"/>
  <c r="U53" i="2"/>
  <c r="S53" i="2"/>
  <c r="R53" i="2"/>
  <c r="Q53" i="2"/>
  <c r="O53" i="2"/>
  <c r="N53" i="2"/>
  <c r="M53" i="2"/>
  <c r="L53" i="2"/>
  <c r="K53" i="2"/>
  <c r="I53" i="2"/>
  <c r="H53" i="2"/>
  <c r="G53" i="2"/>
  <c r="F53" i="2"/>
  <c r="D53" i="2"/>
  <c r="AQ68" i="1"/>
  <c r="AQ67" i="1"/>
  <c r="AQ66" i="1"/>
  <c r="AP70" i="1"/>
  <c r="AP69" i="1"/>
  <c r="AP68" i="1"/>
  <c r="AP67" i="1"/>
  <c r="AP66" i="1"/>
  <c r="AO70" i="1"/>
  <c r="AO69" i="1"/>
  <c r="AO68" i="1"/>
  <c r="AO67" i="1"/>
  <c r="AO66" i="1"/>
  <c r="AM69" i="1"/>
  <c r="AM68" i="1"/>
  <c r="AM67" i="1"/>
  <c r="AM66" i="1"/>
  <c r="AJ68" i="1"/>
  <c r="AJ67" i="1"/>
  <c r="AJ66" i="1"/>
  <c r="AI69" i="1"/>
  <c r="AI68" i="1"/>
  <c r="AI67" i="1"/>
  <c r="AI66" i="1"/>
  <c r="AH70" i="1"/>
  <c r="AH69" i="1"/>
  <c r="AH68" i="1"/>
  <c r="AH67" i="1"/>
  <c r="AH66" i="1"/>
  <c r="AG69" i="1"/>
  <c r="AG68" i="1"/>
  <c r="AG67" i="1"/>
  <c r="AG66" i="1"/>
  <c r="AF70" i="1"/>
  <c r="AF69" i="1"/>
  <c r="AF68" i="1"/>
  <c r="AF67" i="1"/>
  <c r="AF66" i="1"/>
  <c r="AE69" i="1"/>
  <c r="AE68" i="1"/>
  <c r="AE67" i="1"/>
  <c r="AE66" i="1"/>
  <c r="AD68" i="1"/>
  <c r="AD67" i="1"/>
  <c r="AD66" i="1"/>
  <c r="AC70" i="1"/>
  <c r="AC69" i="1"/>
  <c r="AC68" i="1"/>
  <c r="AC67" i="1"/>
  <c r="AC66" i="1"/>
  <c r="AB66" i="1"/>
  <c r="AB67" i="1"/>
  <c r="AB68" i="1"/>
  <c r="AA68" i="1"/>
  <c r="AA67" i="1"/>
  <c r="AA66" i="1"/>
  <c r="V70" i="1"/>
  <c r="V69" i="1"/>
  <c r="V68" i="1"/>
  <c r="V67" i="1"/>
  <c r="V66" i="1"/>
  <c r="U69" i="1"/>
  <c r="U68" i="1"/>
  <c r="U67" i="1"/>
  <c r="U66" i="1"/>
  <c r="S69" i="1"/>
  <c r="S68" i="1"/>
  <c r="S67" i="1"/>
  <c r="S66" i="1"/>
  <c r="Q69" i="1"/>
  <c r="Q68" i="1"/>
  <c r="Q67" i="1"/>
  <c r="Q66" i="1"/>
  <c r="O66" i="1"/>
  <c r="O69" i="1"/>
  <c r="O70" i="1"/>
  <c r="O68" i="1"/>
  <c r="O67" i="1"/>
  <c r="N69" i="1"/>
  <c r="N68" i="1"/>
  <c r="N67" i="1"/>
  <c r="N66" i="1"/>
  <c r="M69" i="1"/>
  <c r="M68" i="1"/>
  <c r="M67" i="1"/>
  <c r="M66" i="1"/>
  <c r="M70" i="1"/>
  <c r="L69" i="1"/>
  <c r="L68" i="1"/>
  <c r="L67" i="1"/>
  <c r="L66" i="1"/>
  <c r="K68" i="1"/>
  <c r="K67" i="1"/>
  <c r="K66" i="1"/>
  <c r="H66" i="1"/>
  <c r="H67" i="1"/>
  <c r="H68" i="1"/>
  <c r="H69" i="1"/>
  <c r="G69" i="1"/>
  <c r="G68" i="1"/>
  <c r="G67" i="1"/>
  <c r="G66" i="1"/>
  <c r="F69" i="1"/>
  <c r="D66" i="1"/>
  <c r="D67" i="1"/>
  <c r="D68" i="1"/>
  <c r="D69" i="1"/>
  <c r="AD89" i="1"/>
  <c r="AL66" i="1"/>
  <c r="AL67" i="1"/>
  <c r="AL68" i="1"/>
  <c r="AJ89" i="1"/>
  <c r="AK89" i="1"/>
  <c r="AL89" i="1"/>
  <c r="AF59" i="24" l="1"/>
  <c r="E33" i="9"/>
  <c r="G33" i="25"/>
  <c r="I33" i="25" s="1"/>
  <c r="AJ59" i="24"/>
  <c r="E37" i="9"/>
  <c r="G37" i="25"/>
  <c r="I37" i="25" s="1"/>
  <c r="AG59" i="24"/>
  <c r="G34" i="25"/>
  <c r="I34" i="25" s="1"/>
  <c r="E34" i="9"/>
  <c r="AM59" i="24"/>
  <c r="E40" i="9"/>
  <c r="G40" i="25"/>
  <c r="I40" i="25" s="1"/>
  <c r="AE59" i="24"/>
  <c r="E32" i="9"/>
  <c r="G32" i="25"/>
  <c r="I32" i="25" s="1"/>
  <c r="AL59" i="24"/>
  <c r="E39" i="9"/>
  <c r="G39" i="25"/>
  <c r="I39" i="25" s="1"/>
  <c r="AC59" i="24"/>
  <c r="G30" i="25"/>
  <c r="I30" i="25" s="1"/>
  <c r="E30" i="9"/>
  <c r="AH59" i="24"/>
  <c r="G35" i="25"/>
  <c r="I35" i="25" s="1"/>
  <c r="E35" i="9"/>
  <c r="AD59" i="24"/>
  <c r="E31" i="9"/>
  <c r="G31" i="25"/>
  <c r="I31" i="25" s="1"/>
  <c r="AA59" i="24"/>
  <c r="E28" i="9"/>
  <c r="G28" i="25"/>
  <c r="I28" i="25" s="1"/>
  <c r="AB59" i="24"/>
  <c r="E29" i="9"/>
  <c r="G29" i="25"/>
  <c r="I29" i="25" s="1"/>
  <c r="AN59" i="24"/>
  <c r="G41" i="25"/>
  <c r="E41" i="9"/>
  <c r="AI59" i="24"/>
  <c r="E36" i="9"/>
  <c r="G36" i="25"/>
  <c r="I36" i="25" s="1"/>
  <c r="AP59" i="24"/>
  <c r="E43" i="9"/>
  <c r="G43" i="25"/>
  <c r="I43" i="25" s="1"/>
  <c r="AO59" i="24"/>
  <c r="G42" i="25"/>
  <c r="I42" i="25" s="1"/>
  <c r="E42" i="9"/>
  <c r="AK59" i="24"/>
  <c r="G38" i="25"/>
  <c r="I38" i="25" s="1"/>
  <c r="E38" i="9"/>
  <c r="AQ59" i="24"/>
  <c r="E44" i="9"/>
  <c r="G44" i="25"/>
  <c r="I44" i="25" s="1"/>
  <c r="P59" i="24"/>
  <c r="E17" i="9"/>
  <c r="G17" i="25"/>
  <c r="I17" i="25" s="1"/>
  <c r="O59" i="24"/>
  <c r="G16" i="25"/>
  <c r="I16" i="25" s="1"/>
  <c r="E16" i="9"/>
  <c r="V59" i="24"/>
  <c r="E23" i="9"/>
  <c r="G23" i="25"/>
  <c r="I23" i="25" s="1"/>
  <c r="E5" i="9"/>
  <c r="G5" i="25"/>
  <c r="I5" i="25" s="1"/>
  <c r="S59" i="24"/>
  <c r="E20" i="9"/>
  <c r="G20" i="25"/>
  <c r="I20" i="25" s="1"/>
  <c r="W59" i="24"/>
  <c r="E24" i="9"/>
  <c r="G24" i="25"/>
  <c r="I24" i="25" s="1"/>
  <c r="R59" i="24"/>
  <c r="G19" i="25"/>
  <c r="I19" i="25" s="1"/>
  <c r="E19" i="9"/>
  <c r="L59" i="24"/>
  <c r="E13" i="9"/>
  <c r="G13" i="25"/>
  <c r="I13" i="25" s="1"/>
  <c r="J59" i="24"/>
  <c r="E11" i="9"/>
  <c r="G11" i="25"/>
  <c r="I11" i="25" s="1"/>
  <c r="H59" i="24"/>
  <c r="E9" i="9"/>
  <c r="G9" i="25"/>
  <c r="I9" i="25" s="1"/>
  <c r="K59" i="24"/>
  <c r="E12" i="9"/>
  <c r="G12" i="25"/>
  <c r="I12" i="25" s="1"/>
  <c r="G18" i="25"/>
  <c r="I18" i="25" s="1"/>
  <c r="E18" i="9"/>
  <c r="D59" i="24"/>
  <c r="C59" i="24"/>
  <c r="E4" i="9"/>
  <c r="G4" i="25"/>
  <c r="I4" i="25" s="1"/>
  <c r="N59" i="24"/>
  <c r="E15" i="9"/>
  <c r="G15" i="25"/>
  <c r="I15" i="25" s="1"/>
  <c r="G10" i="25"/>
  <c r="I10" i="25" s="1"/>
  <c r="E10" i="9"/>
  <c r="T59" i="24"/>
  <c r="E21" i="9"/>
  <c r="G21" i="25"/>
  <c r="I21" i="25" s="1"/>
  <c r="X59" i="24"/>
  <c r="E25" i="9"/>
  <c r="G25" i="25"/>
  <c r="I25" i="25" s="1"/>
  <c r="G59" i="24"/>
  <c r="E8" i="9"/>
  <c r="G8" i="25"/>
  <c r="I8" i="25" s="1"/>
  <c r="F59" i="24"/>
  <c r="E7" i="9"/>
  <c r="G7" i="25"/>
  <c r="I7" i="25" s="1"/>
  <c r="M59" i="24"/>
  <c r="E14" i="9"/>
  <c r="G14" i="25"/>
  <c r="I14" i="25" s="1"/>
  <c r="G26" i="25"/>
  <c r="I26" i="25" s="1"/>
  <c r="E26" i="9"/>
  <c r="AK60" i="2"/>
  <c r="AV46" i="2"/>
  <c r="AV37" i="2"/>
  <c r="AV29" i="2"/>
  <c r="AV21" i="2"/>
  <c r="AV13" i="2"/>
  <c r="AV52" i="2"/>
  <c r="AV44" i="2"/>
  <c r="AV36" i="2"/>
  <c r="AV28" i="2"/>
  <c r="AV20" i="2"/>
  <c r="AV12" i="2"/>
  <c r="AV48" i="2"/>
  <c r="AV40" i="2"/>
  <c r="AV32" i="2"/>
  <c r="AV24" i="2"/>
  <c r="AV16" i="2"/>
  <c r="AV47" i="2"/>
  <c r="AV39" i="2"/>
  <c r="AV31" i="2"/>
  <c r="AV23" i="2"/>
  <c r="AV15" i="2"/>
  <c r="AV60" i="24"/>
  <c r="AX16" i="24"/>
  <c r="AX48" i="24"/>
  <c r="AX39" i="24"/>
  <c r="AX26" i="24"/>
  <c r="AX22" i="24"/>
  <c r="AX34" i="24"/>
  <c r="AX50" i="24"/>
  <c r="AX27" i="24"/>
  <c r="AX52" i="24"/>
  <c r="C47" i="25" s="1"/>
  <c r="AX25" i="24"/>
  <c r="AX43" i="24"/>
  <c r="AX38" i="24"/>
  <c r="AX40" i="24"/>
  <c r="AX19" i="24"/>
  <c r="AX49" i="24"/>
  <c r="AX32" i="24"/>
  <c r="AX46" i="24"/>
  <c r="AX37" i="24"/>
  <c r="AX24" i="24"/>
  <c r="AX33" i="24"/>
  <c r="AX11" i="24"/>
  <c r="AX35" i="24"/>
  <c r="AX53" i="24"/>
  <c r="C48" i="25" s="1"/>
  <c r="AS58" i="24"/>
  <c r="AS59" i="24" s="1"/>
  <c r="AS60" i="24"/>
  <c r="AX30" i="24"/>
  <c r="AX14" i="24"/>
  <c r="AX45" i="24"/>
  <c r="AU58" i="24"/>
  <c r="AU59" i="24" s="1"/>
  <c r="AX42" i="24"/>
  <c r="AX41" i="24"/>
  <c r="AX21" i="24"/>
  <c r="AX23" i="24"/>
  <c r="AX31" i="24"/>
  <c r="AV58" i="24"/>
  <c r="AV59" i="24" s="1"/>
  <c r="AX15" i="24"/>
  <c r="AX17" i="24"/>
  <c r="AX44" i="24"/>
  <c r="AX28" i="24"/>
  <c r="AX12" i="24"/>
  <c r="AX10" i="24"/>
  <c r="AX13" i="24"/>
  <c r="AT58" i="24"/>
  <c r="AT59" i="24" s="1"/>
  <c r="AX29" i="24"/>
  <c r="AR58" i="24"/>
  <c r="AX60" i="24"/>
  <c r="AU60" i="24"/>
  <c r="AR60" i="24"/>
  <c r="AX18" i="24"/>
  <c r="AT60" i="24"/>
  <c r="AX36" i="24"/>
  <c r="AX20" i="24"/>
  <c r="AX9" i="24"/>
  <c r="AX47" i="24"/>
  <c r="AD74" i="1"/>
  <c r="AL74" i="1"/>
  <c r="AK74" i="1"/>
  <c r="AJ74" i="1"/>
  <c r="AR59" i="24" l="1"/>
  <c r="AX58" i="24"/>
  <c r="AX59" i="24" s="1"/>
  <c r="J53" i="2"/>
  <c r="J66" i="1"/>
  <c r="J67" i="1"/>
  <c r="J68" i="1"/>
  <c r="J69" i="1"/>
  <c r="I68" i="1"/>
  <c r="I67" i="1"/>
  <c r="I66" i="1"/>
  <c r="E53" i="2"/>
  <c r="E66" i="1"/>
  <c r="E67" i="1"/>
  <c r="E68" i="1"/>
  <c r="G45" i="9" l="1"/>
  <c r="AB89" i="1" l="1"/>
  <c r="AC89" i="1"/>
  <c r="AE89" i="1"/>
  <c r="AE60" i="2" s="1"/>
  <c r="AF89" i="1"/>
  <c r="AG89" i="1"/>
  <c r="AG60" i="2" s="1"/>
  <c r="AH89" i="1"/>
  <c r="AI89" i="1"/>
  <c r="AI60" i="2" s="1"/>
  <c r="AM89" i="1"/>
  <c r="AM60" i="2" s="1"/>
  <c r="AN89" i="1"/>
  <c r="AN60" i="2" s="1"/>
  <c r="AO89" i="1"/>
  <c r="AO60" i="2" s="1"/>
  <c r="AP89" i="1"/>
  <c r="AP60" i="2" s="1"/>
  <c r="AQ89" i="1"/>
  <c r="AQ60" i="2" s="1"/>
  <c r="V53" i="2"/>
  <c r="AU57" i="2"/>
  <c r="AU8" i="2"/>
  <c r="AL53" i="2"/>
  <c r="AV53" i="2" s="1"/>
  <c r="Y53" i="2"/>
  <c r="T53" i="2"/>
  <c r="P53" i="2"/>
  <c r="C53" i="2"/>
  <c r="Y70" i="1"/>
  <c r="Y71" i="1"/>
  <c r="Y69" i="1"/>
  <c r="Y68" i="1"/>
  <c r="Y67" i="1"/>
  <c r="Y66" i="1"/>
  <c r="X67" i="1"/>
  <c r="X68" i="1"/>
  <c r="X69" i="1"/>
  <c r="W69" i="1"/>
  <c r="W68" i="1"/>
  <c r="W67" i="1"/>
  <c r="W66" i="1"/>
  <c r="T66" i="1"/>
  <c r="T70" i="1"/>
  <c r="T69" i="1"/>
  <c r="T68" i="1"/>
  <c r="T67" i="1"/>
  <c r="AX38" i="2" l="1"/>
  <c r="AX26" i="2"/>
  <c r="AS24" i="2"/>
  <c r="AX48" i="2"/>
  <c r="AS43" i="2"/>
  <c r="AS45" i="2"/>
  <c r="AX45" i="2" s="1"/>
  <c r="AR50" i="2"/>
  <c r="AX50" i="2" s="1"/>
  <c r="AR26" i="2"/>
  <c r="AS21" i="2"/>
  <c r="AS48" i="2"/>
  <c r="AR51" i="2"/>
  <c r="AS42" i="2"/>
  <c r="AR25" i="2"/>
  <c r="AR23" i="2"/>
  <c r="AS22" i="2"/>
  <c r="AX37" i="2"/>
  <c r="AX21" i="2"/>
  <c r="AR48" i="2"/>
  <c r="AS47" i="2"/>
  <c r="AR46" i="2"/>
  <c r="AX46" i="2" s="1"/>
  <c r="AR45" i="2"/>
  <c r="AT35" i="2"/>
  <c r="AS31" i="2"/>
  <c r="AX31" i="2" s="1"/>
  <c r="AR11" i="2"/>
  <c r="AS10" i="2"/>
  <c r="AR9" i="2"/>
  <c r="AS50" i="2"/>
  <c r="AR44" i="2"/>
  <c r="AX44" i="2" s="1"/>
  <c r="AR40" i="2"/>
  <c r="AX40" i="2" s="1"/>
  <c r="AR36" i="2"/>
  <c r="AX36" i="2" s="1"/>
  <c r="AS35" i="2"/>
  <c r="AS29" i="2"/>
  <c r="AS25" i="2"/>
  <c r="AS20" i="2"/>
  <c r="AR19" i="2"/>
  <c r="AS18" i="2"/>
  <c r="AR17" i="2"/>
  <c r="AX17" i="2" s="1"/>
  <c r="AR15" i="2"/>
  <c r="AX15" i="2" s="1"/>
  <c r="AR13" i="2"/>
  <c r="AX13" i="2" s="1"/>
  <c r="AS12" i="2"/>
  <c r="AT11" i="2"/>
  <c r="AR42" i="2"/>
  <c r="AX42" i="2" s="1"/>
  <c r="AS39" i="2"/>
  <c r="AR38" i="2"/>
  <c r="AS33" i="2"/>
  <c r="AX33" i="2" s="1"/>
  <c r="AR30" i="2"/>
  <c r="AX30" i="2" s="1"/>
  <c r="AS27" i="2"/>
  <c r="AR49" i="2"/>
  <c r="AR27" i="2"/>
  <c r="AX27" i="2" s="1"/>
  <c r="AX51" i="2"/>
  <c r="AX23" i="2"/>
  <c r="AX19" i="2"/>
  <c r="AR47" i="2"/>
  <c r="AX47" i="2" s="1"/>
  <c r="AR33" i="2"/>
  <c r="AR24" i="2"/>
  <c r="AX24" i="2" s="1"/>
  <c r="AS23" i="2"/>
  <c r="AR22" i="2"/>
  <c r="AX22" i="2" s="1"/>
  <c r="AU16" i="2"/>
  <c r="AS13" i="2"/>
  <c r="AR18" i="2"/>
  <c r="AX18" i="2" s="1"/>
  <c r="AR12" i="2"/>
  <c r="AS49" i="2"/>
  <c r="AX49" i="2" s="1"/>
  <c r="AS44" i="2"/>
  <c r="AR43" i="2"/>
  <c r="AS40" i="2"/>
  <c r="AU35" i="2"/>
  <c r="AR29" i="2"/>
  <c r="AX29" i="2" s="1"/>
  <c r="AS26" i="2"/>
  <c r="AR20" i="2"/>
  <c r="AX20" i="2" s="1"/>
  <c r="AS19" i="2"/>
  <c r="AS17" i="2"/>
  <c r="AS15" i="2"/>
  <c r="AR14" i="2"/>
  <c r="AX14" i="2" s="1"/>
  <c r="AS11" i="2"/>
  <c r="AX11" i="2" s="1"/>
  <c r="AR10" i="2"/>
  <c r="AS9" i="2"/>
  <c r="AS41" i="2"/>
  <c r="AR34" i="2"/>
  <c r="AX34" i="2" s="1"/>
  <c r="AR28" i="2"/>
  <c r="AX28" i="2" s="1"/>
  <c r="AU14" i="2"/>
  <c r="AT53" i="2"/>
  <c r="AX12" i="2"/>
  <c r="AS51" i="2"/>
  <c r="AR41" i="2"/>
  <c r="AX41" i="2" s="1"/>
  <c r="AR39" i="2"/>
  <c r="AX39" i="2" s="1"/>
  <c r="AS38" i="2"/>
  <c r="AU37" i="2"/>
  <c r="AS36" i="2"/>
  <c r="AS34" i="2"/>
  <c r="AS32" i="2"/>
  <c r="AR31" i="2"/>
  <c r="AS30" i="2"/>
  <c r="AT29" i="2"/>
  <c r="AS28" i="2"/>
  <c r="AR21" i="2"/>
  <c r="AL60" i="2"/>
  <c r="AT46" i="2"/>
  <c r="AT40" i="2"/>
  <c r="AT37" i="2"/>
  <c r="AT22" i="2"/>
  <c r="AT16" i="2"/>
  <c r="AX16" i="2" s="1"/>
  <c r="AR16" i="2"/>
  <c r="AT13" i="2"/>
  <c r="AD60" i="2"/>
  <c r="AC60" i="2"/>
  <c r="AT32" i="2"/>
  <c r="AB60" i="2"/>
  <c r="AT51" i="2"/>
  <c r="AT47" i="2"/>
  <c r="AT38" i="2"/>
  <c r="AU27" i="2"/>
  <c r="AT23" i="2"/>
  <c r="AT14" i="2"/>
  <c r="AT9" i="2"/>
  <c r="AR37" i="2"/>
  <c r="AU46" i="2"/>
  <c r="AT30" i="2"/>
  <c r="AK58" i="2"/>
  <c r="D38" i="9" s="1"/>
  <c r="AD58" i="2"/>
  <c r="D31" i="9" s="1"/>
  <c r="AT48" i="2"/>
  <c r="AT45" i="2"/>
  <c r="AU36" i="2"/>
  <c r="AT24" i="2"/>
  <c r="AT21" i="2"/>
  <c r="AT39" i="2"/>
  <c r="AT15" i="2"/>
  <c r="AF60" i="2"/>
  <c r="AU49" i="2"/>
  <c r="AT43" i="2"/>
  <c r="AX43" i="2" s="1"/>
  <c r="AT31" i="2"/>
  <c r="AT19" i="2"/>
  <c r="AS37" i="2"/>
  <c r="AU20" i="2"/>
  <c r="AU25" i="2"/>
  <c r="AU33" i="2"/>
  <c r="AU32" i="2"/>
  <c r="AU28" i="2"/>
  <c r="AU17" i="2"/>
  <c r="AU12" i="2"/>
  <c r="AS16" i="2"/>
  <c r="AU30" i="2"/>
  <c r="AU21" i="2"/>
  <c r="AS46" i="2"/>
  <c r="AS14" i="2"/>
  <c r="AU44" i="2"/>
  <c r="AU41" i="2"/>
  <c r="AR35" i="2"/>
  <c r="AX35" i="2" s="1"/>
  <c r="AU48" i="2"/>
  <c r="AR32" i="2"/>
  <c r="AX32" i="2" s="1"/>
  <c r="AU50" i="2"/>
  <c r="AU42" i="2"/>
  <c r="AU34" i="2"/>
  <c r="AU26" i="2"/>
  <c r="AU18" i="2"/>
  <c r="AU10" i="2"/>
  <c r="AQ58" i="2"/>
  <c r="D44" i="9" s="1"/>
  <c r="AP58" i="2"/>
  <c r="AP59" i="2" s="1"/>
  <c r="AO58" i="2"/>
  <c r="AN58" i="2"/>
  <c r="AM58" i="2"/>
  <c r="AL58" i="2"/>
  <c r="AJ58" i="2"/>
  <c r="D37" i="9" s="1"/>
  <c r="AI58" i="2"/>
  <c r="D36" i="9" s="1"/>
  <c r="AH60" i="2"/>
  <c r="AH58" i="2"/>
  <c r="D35" i="9" s="1"/>
  <c r="AG58" i="2"/>
  <c r="AF58" i="2"/>
  <c r="AE58" i="2"/>
  <c r="D32" i="9" s="1"/>
  <c r="AC58" i="2"/>
  <c r="AB58" i="2"/>
  <c r="D29" i="9" s="1"/>
  <c r="AS52" i="2"/>
  <c r="AR52" i="2"/>
  <c r="AU52" i="2"/>
  <c r="AU19" i="2"/>
  <c r="AT42" i="2"/>
  <c r="AT10" i="2"/>
  <c r="AX10" i="2" s="1"/>
  <c r="AU38" i="2"/>
  <c r="AU22" i="2"/>
  <c r="AU51" i="2"/>
  <c r="AU45" i="2"/>
  <c r="AU29" i="2"/>
  <c r="AU13" i="2"/>
  <c r="AT34" i="2"/>
  <c r="AT27" i="2"/>
  <c r="AT50" i="2"/>
  <c r="AT18" i="2"/>
  <c r="AU43" i="2"/>
  <c r="AU11" i="2"/>
  <c r="AT26" i="2"/>
  <c r="AU40" i="2"/>
  <c r="AU24" i="2"/>
  <c r="AT52" i="2"/>
  <c r="AT44" i="2"/>
  <c r="AT36" i="2"/>
  <c r="AT28" i="2"/>
  <c r="AT20" i="2"/>
  <c r="AT12" i="2"/>
  <c r="AU47" i="2"/>
  <c r="AU39" i="2"/>
  <c r="AU31" i="2"/>
  <c r="AU23" i="2"/>
  <c r="AU15" i="2"/>
  <c r="AT49" i="2"/>
  <c r="AT41" i="2"/>
  <c r="AT33" i="2"/>
  <c r="AT25" i="2"/>
  <c r="AX25" i="2" s="1"/>
  <c r="AT17" i="2"/>
  <c r="Y74" i="1"/>
  <c r="AO74" i="1"/>
  <c r="AQ74" i="1"/>
  <c r="AP74" i="1"/>
  <c r="AN74" i="1"/>
  <c r="AM74" i="1"/>
  <c r="AI74" i="1"/>
  <c r="AH74" i="1"/>
  <c r="AG74" i="1"/>
  <c r="AF74" i="1"/>
  <c r="AC74" i="1"/>
  <c r="P69" i="1"/>
  <c r="P68" i="1"/>
  <c r="P67" i="1"/>
  <c r="P66" i="1"/>
  <c r="AX52" i="2" l="1"/>
  <c r="D41" i="9"/>
  <c r="I41" i="25"/>
  <c r="AX9" i="2"/>
  <c r="G31" i="5"/>
  <c r="I31" i="5" s="1"/>
  <c r="AN59" i="2"/>
  <c r="G41" i="5"/>
  <c r="I41" i="5" s="1"/>
  <c r="AB59" i="2"/>
  <c r="G38" i="5"/>
  <c r="I38" i="5" s="1"/>
  <c r="AD59" i="2"/>
  <c r="AK59" i="2"/>
  <c r="G33" i="5"/>
  <c r="I33" i="5" s="1"/>
  <c r="D33" i="9"/>
  <c r="G29" i="5"/>
  <c r="I29" i="5" s="1"/>
  <c r="AG59" i="2"/>
  <c r="D34" i="9"/>
  <c r="G43" i="5"/>
  <c r="I43" i="5" s="1"/>
  <c r="D43" i="9"/>
  <c r="G42" i="5"/>
  <c r="I42" i="5" s="1"/>
  <c r="D42" i="9"/>
  <c r="G39" i="5"/>
  <c r="I39" i="5" s="1"/>
  <c r="D39" i="9"/>
  <c r="AJ59" i="2"/>
  <c r="G40" i="5"/>
  <c r="I40" i="5" s="1"/>
  <c r="D40" i="9"/>
  <c r="G44" i="5"/>
  <c r="I44" i="5" s="1"/>
  <c r="G30" i="5"/>
  <c r="I30" i="5" s="1"/>
  <c r="D30" i="9"/>
  <c r="G37" i="5"/>
  <c r="I37" i="5" s="1"/>
  <c r="AQ59" i="2"/>
  <c r="AO59" i="2"/>
  <c r="AM59" i="2"/>
  <c r="AL59" i="2"/>
  <c r="G36" i="5"/>
  <c r="I36" i="5" s="1"/>
  <c r="AI59" i="2"/>
  <c r="G35" i="5"/>
  <c r="I35" i="5" s="1"/>
  <c r="AH59" i="2"/>
  <c r="G34" i="5"/>
  <c r="I34" i="5" s="1"/>
  <c r="AF59" i="2"/>
  <c r="G32" i="5"/>
  <c r="I32" i="5" s="1"/>
  <c r="AE59" i="2"/>
  <c r="AC59" i="2"/>
  <c r="I69" i="1"/>
  <c r="F68" i="1"/>
  <c r="F67" i="1"/>
  <c r="F66" i="1"/>
  <c r="F70" i="1"/>
  <c r="C69" i="1"/>
  <c r="C68" i="1"/>
  <c r="C67" i="1"/>
  <c r="C66" i="1"/>
  <c r="AW10" i="2" l="1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9" i="2"/>
  <c r="V89" i="1"/>
  <c r="W89" i="1"/>
  <c r="W60" i="2" s="1"/>
  <c r="X89" i="1"/>
  <c r="X60" i="2" s="1"/>
  <c r="Y89" i="1"/>
  <c r="AA89" i="1"/>
  <c r="S89" i="1"/>
  <c r="S60" i="2" s="1"/>
  <c r="T89" i="1"/>
  <c r="U89" i="1"/>
  <c r="R89" i="1"/>
  <c r="L89" i="1"/>
  <c r="L60" i="2" s="1"/>
  <c r="M89" i="1"/>
  <c r="N89" i="1"/>
  <c r="N60" i="2" s="1"/>
  <c r="O89" i="1"/>
  <c r="P89" i="1"/>
  <c r="Q89" i="1"/>
  <c r="Q60" i="2" s="1"/>
  <c r="K89" i="1"/>
  <c r="W70" i="1"/>
  <c r="R70" i="1"/>
  <c r="R68" i="1"/>
  <c r="R67" i="1"/>
  <c r="R69" i="1"/>
  <c r="R66" i="1"/>
  <c r="F8" i="1"/>
  <c r="AS53" i="2" l="1"/>
  <c r="AU53" i="2"/>
  <c r="AR53" i="2"/>
  <c r="AA60" i="2"/>
  <c r="AV60" i="2" s="1"/>
  <c r="AA58" i="2"/>
  <c r="G28" i="5" s="1"/>
  <c r="I28" i="5" s="1"/>
  <c r="Y58" i="2"/>
  <c r="G26" i="5" s="1"/>
  <c r="I26" i="5" s="1"/>
  <c r="Y60" i="2"/>
  <c r="X58" i="2"/>
  <c r="G25" i="5" s="1"/>
  <c r="I25" i="5" s="1"/>
  <c r="W58" i="2"/>
  <c r="G24" i="5" s="1"/>
  <c r="I24" i="5" s="1"/>
  <c r="V60" i="2"/>
  <c r="V58" i="2"/>
  <c r="G23" i="5" s="1"/>
  <c r="I23" i="5" s="1"/>
  <c r="U60" i="2"/>
  <c r="U58" i="2"/>
  <c r="T58" i="2"/>
  <c r="T60" i="2"/>
  <c r="S58" i="2"/>
  <c r="G20" i="5" s="1"/>
  <c r="I20" i="5" s="1"/>
  <c r="R58" i="2"/>
  <c r="G19" i="5" s="1"/>
  <c r="I19" i="5" s="1"/>
  <c r="R60" i="2"/>
  <c r="Q58" i="2"/>
  <c r="P58" i="2"/>
  <c r="G17" i="5" s="1"/>
  <c r="I17" i="5" s="1"/>
  <c r="P60" i="2"/>
  <c r="O58" i="2"/>
  <c r="G16" i="5" s="1"/>
  <c r="I16" i="5" s="1"/>
  <c r="O60" i="2"/>
  <c r="N58" i="2"/>
  <c r="G15" i="5" s="1"/>
  <c r="I15" i="5" s="1"/>
  <c r="M58" i="2"/>
  <c r="G14" i="5" s="1"/>
  <c r="I14" i="5" s="1"/>
  <c r="M60" i="2"/>
  <c r="L58" i="2"/>
  <c r="G13" i="5" s="1"/>
  <c r="I13" i="5" s="1"/>
  <c r="K58" i="2"/>
  <c r="G12" i="5" s="1"/>
  <c r="I12" i="5" s="1"/>
  <c r="K60" i="2"/>
  <c r="AU9" i="2"/>
  <c r="AB74" i="1"/>
  <c r="AA74" i="1"/>
  <c r="AE74" i="1"/>
  <c r="D21" i="9" l="1"/>
  <c r="G21" i="5"/>
  <c r="I21" i="5" s="1"/>
  <c r="D22" i="9"/>
  <c r="G22" i="5"/>
  <c r="I22" i="5" s="1"/>
  <c r="D18" i="9"/>
  <c r="G18" i="5"/>
  <c r="I18" i="5" s="1"/>
  <c r="AX53" i="2"/>
  <c r="D28" i="9"/>
  <c r="Y59" i="2"/>
  <c r="X59" i="2"/>
  <c r="W59" i="2"/>
  <c r="D24" i="9"/>
  <c r="AT60" i="2"/>
  <c r="V59" i="2"/>
  <c r="U59" i="2"/>
  <c r="T59" i="2"/>
  <c r="S59" i="2"/>
  <c r="D20" i="9"/>
  <c r="R59" i="2"/>
  <c r="D19" i="9"/>
  <c r="Q59" i="2"/>
  <c r="P59" i="2"/>
  <c r="O59" i="2"/>
  <c r="N59" i="2"/>
  <c r="M59" i="2"/>
  <c r="L59" i="2"/>
  <c r="K59" i="2"/>
  <c r="AA59" i="2"/>
  <c r="D26" i="9"/>
  <c r="D17" i="9"/>
  <c r="D14" i="9"/>
  <c r="D23" i="9"/>
  <c r="D15" i="9"/>
  <c r="D25" i="9"/>
  <c r="D12" i="9"/>
  <c r="D13" i="9"/>
  <c r="D16" i="9"/>
  <c r="C49" i="25" l="1"/>
  <c r="M14" i="25"/>
  <c r="X66" i="1"/>
  <c r="X74" i="1" s="1"/>
  <c r="M5" i="25" l="1"/>
  <c r="J5" i="9"/>
  <c r="M13" i="25"/>
  <c r="M12" i="25" s="1"/>
  <c r="W74" i="1"/>
  <c r="M11" i="25" l="1"/>
  <c r="M10" i="25" s="1"/>
  <c r="M9" i="25" s="1"/>
  <c r="M8" i="25" s="1"/>
  <c r="M7" i="25" s="1"/>
  <c r="P70" i="1"/>
  <c r="T74" i="1" l="1"/>
  <c r="U74" i="1"/>
  <c r="V74" i="1"/>
  <c r="L74" i="1" l="1"/>
  <c r="P74" i="1"/>
  <c r="R74" i="1"/>
  <c r="O74" i="1"/>
  <c r="M74" i="1"/>
  <c r="K74" i="1"/>
  <c r="Q74" i="1"/>
  <c r="B4" i="5"/>
  <c r="B5" i="5"/>
  <c r="J89" i="1"/>
  <c r="I89" i="1"/>
  <c r="I60" i="2" s="1"/>
  <c r="H89" i="1"/>
  <c r="H60" i="2" s="1"/>
  <c r="G89" i="1"/>
  <c r="G60" i="2" s="1"/>
  <c r="F89" i="1"/>
  <c r="E89" i="1"/>
  <c r="D89" i="1"/>
  <c r="D60" i="2" s="1"/>
  <c r="C89" i="1"/>
  <c r="M15" i="5" s="1"/>
  <c r="N74" i="1"/>
  <c r="B10" i="2"/>
  <c r="B11" i="2"/>
  <c r="B12" i="2"/>
  <c r="B13" i="2"/>
  <c r="B14" i="2"/>
  <c r="B15" i="2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9" i="2"/>
  <c r="J58" i="2" l="1"/>
  <c r="J60" i="2"/>
  <c r="I58" i="2"/>
  <c r="G10" i="5" s="1"/>
  <c r="I10" i="5" s="1"/>
  <c r="H58" i="2"/>
  <c r="G9" i="5" s="1"/>
  <c r="I9" i="5" s="1"/>
  <c r="G58" i="2"/>
  <c r="G8" i="5" s="1"/>
  <c r="I8" i="5" s="1"/>
  <c r="F58" i="2"/>
  <c r="F60" i="2"/>
  <c r="E58" i="2"/>
  <c r="G6" i="5" s="1"/>
  <c r="I6" i="5" s="1"/>
  <c r="E60" i="2"/>
  <c r="D58" i="2"/>
  <c r="G5" i="5" s="1"/>
  <c r="I5" i="5" s="1"/>
  <c r="AT58" i="2"/>
  <c r="AT59" i="2" s="1"/>
  <c r="AV58" i="2"/>
  <c r="AV59" i="2" s="1"/>
  <c r="AS58" i="2"/>
  <c r="AS59" i="2" s="1"/>
  <c r="AR58" i="2"/>
  <c r="AU58" i="2"/>
  <c r="AU59" i="2" s="1"/>
  <c r="C60" i="2"/>
  <c r="AX60" i="2" s="1"/>
  <c r="AW58" i="2"/>
  <c r="H74" i="1"/>
  <c r="J74" i="1"/>
  <c r="G74" i="1"/>
  <c r="D74" i="1"/>
  <c r="C74" i="1"/>
  <c r="I74" i="1"/>
  <c r="F74" i="1"/>
  <c r="E74" i="1"/>
  <c r="C58" i="2"/>
  <c r="G4" i="5" s="1"/>
  <c r="I4" i="5" s="1"/>
  <c r="D7" i="9" l="1"/>
  <c r="G7" i="5"/>
  <c r="I7" i="5" s="1"/>
  <c r="D11" i="9"/>
  <c r="G11" i="5"/>
  <c r="I11" i="5" s="1"/>
  <c r="AR60" i="2"/>
  <c r="D4" i="9"/>
  <c r="J59" i="2"/>
  <c r="I59" i="2"/>
  <c r="AS60" i="2"/>
  <c r="H59" i="2"/>
  <c r="G59" i="2"/>
  <c r="F59" i="2"/>
  <c r="E59" i="2"/>
  <c r="D59" i="2"/>
  <c r="D5" i="9"/>
  <c r="AU60" i="2"/>
  <c r="AR59" i="2"/>
  <c r="AX58" i="2"/>
  <c r="AW60" i="2"/>
  <c r="AW59" i="2"/>
  <c r="D6" i="9"/>
  <c r="D10" i="9"/>
  <c r="D8" i="9"/>
  <c r="D9" i="9"/>
  <c r="C7" i="5"/>
  <c r="C16" i="5"/>
  <c r="C24" i="5"/>
  <c r="C32" i="5"/>
  <c r="C40" i="5"/>
  <c r="C26" i="5"/>
  <c r="C31" i="5"/>
  <c r="C15" i="5"/>
  <c r="C11" i="5"/>
  <c r="C38" i="5"/>
  <c r="C39" i="5"/>
  <c r="C17" i="5"/>
  <c r="C42" i="5"/>
  <c r="C9" i="5"/>
  <c r="C48" i="5"/>
  <c r="C12" i="5"/>
  <c r="C23" i="5"/>
  <c r="C30" i="5"/>
  <c r="C19" i="5"/>
  <c r="C36" i="5"/>
  <c r="C21" i="5"/>
  <c r="C13" i="5"/>
  <c r="C43" i="5"/>
  <c r="C37" i="5"/>
  <c r="C41" i="5"/>
  <c r="C8" i="5"/>
  <c r="C45" i="5"/>
  <c r="C5" i="5"/>
  <c r="C27" i="5"/>
  <c r="C44" i="5"/>
  <c r="C10" i="5"/>
  <c r="C14" i="5"/>
  <c r="C28" i="5"/>
  <c r="C25" i="5"/>
  <c r="C47" i="5"/>
  <c r="C35" i="5"/>
  <c r="C46" i="5"/>
  <c r="C20" i="5"/>
  <c r="C34" i="5"/>
  <c r="C18" i="5"/>
  <c r="C6" i="5"/>
  <c r="C29" i="5"/>
  <c r="C33" i="5"/>
  <c r="C22" i="5"/>
  <c r="C59" i="2"/>
  <c r="AX59" i="2" l="1"/>
  <c r="C4" i="5"/>
  <c r="M14" i="5" l="1"/>
  <c r="C49" i="5"/>
  <c r="M13" i="5" l="1"/>
  <c r="O13" i="9"/>
  <c r="J4" i="9"/>
  <c r="M5" i="5"/>
  <c r="M12" i="5" l="1"/>
  <c r="O11" i="9" s="1"/>
  <c r="O12" i="9"/>
  <c r="K4" i="9"/>
  <c r="F32" i="9" l="1"/>
  <c r="F44" i="9"/>
  <c r="F41" i="9"/>
  <c r="F35" i="9"/>
  <c r="K14" i="9"/>
  <c r="K12" i="9"/>
  <c r="K10" i="9"/>
  <c r="M11" i="5"/>
  <c r="F8" i="9"/>
  <c r="F15" i="9"/>
  <c r="F18" i="9"/>
  <c r="F26" i="9"/>
  <c r="F11" i="9"/>
  <c r="F12" i="9"/>
  <c r="K6" i="9"/>
  <c r="F30" i="9" s="1"/>
  <c r="K9" i="9" l="1"/>
  <c r="F37" i="9"/>
  <c r="F17" i="9"/>
  <c r="F28" i="9"/>
  <c r="F39" i="9"/>
  <c r="G39" i="9" s="1"/>
  <c r="F25" i="9"/>
  <c r="G25" i="9" s="1"/>
  <c r="F42" i="9"/>
  <c r="G42" i="9" s="1"/>
  <c r="F9" i="9"/>
  <c r="F20" i="9"/>
  <c r="F16" i="9"/>
  <c r="F43" i="9"/>
  <c r="F36" i="9"/>
  <c r="F22" i="9"/>
  <c r="G22" i="9" s="1"/>
  <c r="K15" i="9"/>
  <c r="F33" i="9"/>
  <c r="G33" i="9" s="1"/>
  <c r="F31" i="9"/>
  <c r="G31" i="9" s="1"/>
  <c r="F24" i="9"/>
  <c r="G24" i="9" s="1"/>
  <c r="F21" i="9"/>
  <c r="G21" i="9" s="1"/>
  <c r="K11" i="9"/>
  <c r="F34" i="9"/>
  <c r="G34" i="9" s="1"/>
  <c r="F38" i="9"/>
  <c r="G38" i="9" s="1"/>
  <c r="M10" i="5"/>
  <c r="O10" i="9"/>
  <c r="F23" i="9"/>
  <c r="G23" i="9" s="1"/>
  <c r="F13" i="9"/>
  <c r="F29" i="9"/>
  <c r="G29" i="9" s="1"/>
  <c r="F40" i="9"/>
  <c r="G40" i="9" s="1"/>
  <c r="F10" i="9"/>
  <c r="G10" i="9" s="1"/>
  <c r="F7" i="9"/>
  <c r="G7" i="9" s="1"/>
  <c r="F14" i="9"/>
  <c r="G14" i="9" s="1"/>
  <c r="F5" i="9"/>
  <c r="G5" i="9" s="1"/>
  <c r="F4" i="9"/>
  <c r="G4" i="9" s="1"/>
  <c r="G41" i="9"/>
  <c r="F6" i="9"/>
  <c r="G6" i="9" s="1"/>
  <c r="F19" i="9"/>
  <c r="G19" i="9" s="1"/>
  <c r="G30" i="9"/>
  <c r="G32" i="9"/>
  <c r="G35" i="9"/>
  <c r="G28" i="9"/>
  <c r="G43" i="9"/>
  <c r="G37" i="9"/>
  <c r="G44" i="9"/>
  <c r="G36" i="9"/>
  <c r="G15" i="9"/>
  <c r="G13" i="9"/>
  <c r="G8" i="9"/>
  <c r="G16" i="9"/>
  <c r="G9" i="9"/>
  <c r="G17" i="9"/>
  <c r="G12" i="9"/>
  <c r="G18" i="9"/>
  <c r="G26" i="9"/>
  <c r="G11" i="9"/>
  <c r="G20" i="9"/>
  <c r="O4" i="9"/>
  <c r="J6" i="9"/>
  <c r="S74" i="1"/>
  <c r="M9" i="5" l="1"/>
  <c r="O9" i="9"/>
  <c r="M8" i="5" l="1"/>
  <c r="O8" i="9"/>
  <c r="M7" i="5" l="1"/>
  <c r="O6" i="9" s="1"/>
  <c r="O7" i="9"/>
  <c r="O14" i="9" l="1"/>
</calcChain>
</file>

<file path=xl/sharedStrings.xml><?xml version="1.0" encoding="utf-8"?>
<sst xmlns="http://schemas.openxmlformats.org/spreadsheetml/2006/main" count="1067" uniqueCount="227">
  <si>
    <t>א</t>
  </si>
  <si>
    <t>ב</t>
  </si>
  <si>
    <t>ג</t>
  </si>
  <si>
    <t>ד</t>
  </si>
  <si>
    <t>נכון</t>
  </si>
  <si>
    <t>חלקי</t>
  </si>
  <si>
    <t>שגוי</t>
  </si>
  <si>
    <t>אין תשובה</t>
  </si>
  <si>
    <t>שאלה סגורה</t>
  </si>
  <si>
    <t>שאלה פתוחה</t>
  </si>
  <si>
    <t>בית ספר:</t>
  </si>
  <si>
    <t>יישוב:</t>
  </si>
  <si>
    <t>כיתה:</t>
  </si>
  <si>
    <t>קבוצה:</t>
  </si>
  <si>
    <t>מס'</t>
  </si>
  <si>
    <t>שם תלמיד</t>
  </si>
  <si>
    <t xml:space="preserve">מספר פריט </t>
  </si>
  <si>
    <t>נושאים</t>
  </si>
  <si>
    <t>תשובה נכונה</t>
  </si>
  <si>
    <t>מספר שאלה</t>
  </si>
  <si>
    <t>סה"כ תלמידים</t>
  </si>
  <si>
    <t>תשובה 1</t>
  </si>
  <si>
    <t>תשובה 2</t>
  </si>
  <si>
    <t>תשובה 3</t>
  </si>
  <si>
    <t>תשובה 4</t>
  </si>
  <si>
    <t>שאלה פתוחה פשוטה</t>
  </si>
  <si>
    <t>תשובה 5</t>
  </si>
  <si>
    <t>תשובה 6</t>
  </si>
  <si>
    <t>תשובה 7</t>
  </si>
  <si>
    <t>תשובה 8</t>
  </si>
  <si>
    <t>מבחן</t>
  </si>
  <si>
    <t>כן</t>
  </si>
  <si>
    <t>לא</t>
  </si>
  <si>
    <t>ניקוד כולל</t>
  </si>
  <si>
    <t>כמות התלמידים שענו על השאלה</t>
  </si>
  <si>
    <t>ניקוד מלא לפריט</t>
  </si>
  <si>
    <t>ניקוד ממוצע לכיתה</t>
  </si>
  <si>
    <t>ניקוד ממוצע לכיתה באחוזים</t>
  </si>
  <si>
    <t>אחוז תשובות נכונות</t>
  </si>
  <si>
    <t>שמות התלמידים</t>
  </si>
  <si>
    <t>מס' שאלה</t>
  </si>
  <si>
    <t>ניקוד ממוצע לפריט</t>
  </si>
  <si>
    <t>ניקוד מקסימלי לפריט</t>
  </si>
  <si>
    <t>תיאור 
מילולי</t>
  </si>
  <si>
    <t>תלמידים</t>
  </si>
  <si>
    <t>ממוצע כיתתי למבחן</t>
  </si>
  <si>
    <t>לא מספיק</t>
  </si>
  <si>
    <t>(פחות מ-45)</t>
  </si>
  <si>
    <t>מספיק בקושי</t>
  </si>
  <si>
    <t xml:space="preserve"> (45-54)</t>
  </si>
  <si>
    <t>מספיק</t>
  </si>
  <si>
    <t>(55-64)</t>
  </si>
  <si>
    <t>כמעט טוב</t>
  </si>
  <si>
    <t>(65-74</t>
  </si>
  <si>
    <t>טוב</t>
  </si>
  <si>
    <t>(75-84)</t>
  </si>
  <si>
    <t>טוב מאוד</t>
  </si>
  <si>
    <t>(85-94)</t>
  </si>
  <si>
    <t>מצוין</t>
  </si>
  <si>
    <t>(מעל 95)</t>
  </si>
  <si>
    <t>ממוצע</t>
  </si>
  <si>
    <t>(על פי המחוון)</t>
  </si>
  <si>
    <t xml:space="preserve">סה"כ ניקוד </t>
  </si>
  <si>
    <t>נוסח א' ניקוד ממוצע</t>
  </si>
  <si>
    <t>נוסח ב' - ניקוד ממוצע</t>
  </si>
  <si>
    <t>נוסח א'</t>
  </si>
  <si>
    <t>נוסח ב'</t>
  </si>
  <si>
    <t>סה"כ</t>
  </si>
  <si>
    <t>התפלגות הציונים - נוסח א'</t>
  </si>
  <si>
    <t>התפלגות הציונים לכיתה</t>
  </si>
  <si>
    <t>ממוצע כיתתי לנוסח א'</t>
  </si>
  <si>
    <t xml:space="preserve">הנושאים בהם נבחנו התלמידים </t>
  </si>
  <si>
    <t>גיליון מיפוי הישגים לצורך הפקת תועלת - נוסח א'</t>
  </si>
  <si>
    <t>12א</t>
  </si>
  <si>
    <t>12ב</t>
  </si>
  <si>
    <t>8א</t>
  </si>
  <si>
    <t>תשובה סגורה מספרית</t>
  </si>
  <si>
    <t>תשובה מספרית - 3</t>
  </si>
  <si>
    <t>רב-בררה</t>
  </si>
  <si>
    <t>5א</t>
  </si>
  <si>
    <t>5ב</t>
  </si>
  <si>
    <t>תשובה שגויה</t>
  </si>
  <si>
    <t>פתוחה</t>
  </si>
  <si>
    <t>חלקי - 2 נקודות</t>
  </si>
  <si>
    <t>חלקי - נקודה 1</t>
  </si>
  <si>
    <t>תשובה נכונה אחת</t>
  </si>
  <si>
    <t>אחוז הצלחה של הכיתה על פי נושא</t>
  </si>
  <si>
    <t>קיבלו 0</t>
  </si>
  <si>
    <t>1א</t>
  </si>
  <si>
    <t>3א</t>
  </si>
  <si>
    <t>3ב</t>
  </si>
  <si>
    <t>4א</t>
  </si>
  <si>
    <t>4ב</t>
  </si>
  <si>
    <t>7א</t>
  </si>
  <si>
    <t>7ב</t>
  </si>
  <si>
    <t>תשובה אחרת</t>
  </si>
  <si>
    <t>צוינו 2 מרכיבים</t>
  </si>
  <si>
    <t>צוין מרכיב 1</t>
  </si>
  <si>
    <t>4 תשובות נכונות</t>
  </si>
  <si>
    <t>3 תשובות נכונות</t>
  </si>
  <si>
    <t>2 תשובות נכונות</t>
  </si>
  <si>
    <t>גיליון מיפוי הישגים לצורך הפקת תועלת - נוסח ב'</t>
  </si>
  <si>
    <t>התפלגות הציונים - נוסח ב'</t>
  </si>
  <si>
    <t>6א</t>
  </si>
  <si>
    <t>6ב</t>
  </si>
  <si>
    <t>8ב1</t>
  </si>
  <si>
    <t>8ב2</t>
  </si>
  <si>
    <t>9א</t>
  </si>
  <si>
    <t>9ב</t>
  </si>
  <si>
    <t>10א</t>
  </si>
  <si>
    <t>10ב</t>
  </si>
  <si>
    <t>11א</t>
  </si>
  <si>
    <t>11ב</t>
  </si>
  <si>
    <t>13א</t>
  </si>
  <si>
    <t>13ב</t>
  </si>
  <si>
    <t>ניקוד</t>
  </si>
  <si>
    <t>חלקי - 3 נקודות</t>
  </si>
  <si>
    <t>שאלה 8ב1</t>
  </si>
  <si>
    <t>14א</t>
  </si>
  <si>
    <t>14ב</t>
  </si>
  <si>
    <t>מס' שאלה בנוסח א'</t>
  </si>
  <si>
    <t>מס' שאלה בנוסח ב'</t>
  </si>
  <si>
    <t>נושא 1:</t>
  </si>
  <si>
    <t>נושא 2:</t>
  </si>
  <si>
    <t>נושא 3:</t>
  </si>
  <si>
    <t>ניקוד פרק א'</t>
  </si>
  <si>
    <t>שאלה 6א</t>
  </si>
  <si>
    <t>תת נושא 3: ביולוגיה - תורשה</t>
  </si>
  <si>
    <t>1ב</t>
  </si>
  <si>
    <t>1ג</t>
  </si>
  <si>
    <t>1ד</t>
  </si>
  <si>
    <t>1ה</t>
  </si>
  <si>
    <t>4ג</t>
  </si>
  <si>
    <t>12ג</t>
  </si>
  <si>
    <t>19א</t>
  </si>
  <si>
    <t>19ב</t>
  </si>
  <si>
    <t>19ג</t>
  </si>
  <si>
    <t>20א</t>
  </si>
  <si>
    <t>20ב</t>
  </si>
  <si>
    <t>שאלה 8ב2</t>
  </si>
  <si>
    <t>2 השלמות נכונות</t>
  </si>
  <si>
    <t>השלמה נכונה אחת</t>
  </si>
  <si>
    <t>צוינו 3 מרכיבים</t>
  </si>
  <si>
    <t>תשובה נכונה 1</t>
  </si>
  <si>
    <t>שאלה 19א</t>
  </si>
  <si>
    <t>שאלה 20א</t>
  </si>
  <si>
    <t>4 יצוגים נכונים</t>
  </si>
  <si>
    <t>3 יצוגים נכונים</t>
  </si>
  <si>
    <t>2 יצוגים נכונים</t>
  </si>
  <si>
    <t>יצוג נכון 1</t>
  </si>
  <si>
    <t>שאלה 20ב</t>
  </si>
  <si>
    <t>נקודות שמורידים על אי-ציון יחידות</t>
  </si>
  <si>
    <t>אי-ציון יחידות</t>
  </si>
  <si>
    <t>15א</t>
  </si>
  <si>
    <t>15ב</t>
  </si>
  <si>
    <t>15ג</t>
  </si>
  <si>
    <t>2 או 3 תשובות נכונות</t>
  </si>
  <si>
    <t>ממוצע כיתתי לנוסח ב'</t>
  </si>
  <si>
    <t>5ג</t>
  </si>
  <si>
    <t>6ג</t>
  </si>
  <si>
    <t>7ג1</t>
  </si>
  <si>
    <t>7ג2</t>
  </si>
  <si>
    <t>8ב</t>
  </si>
  <si>
    <t>8ג</t>
  </si>
  <si>
    <t>8ד</t>
  </si>
  <si>
    <t>13ג</t>
  </si>
  <si>
    <t>13ד</t>
  </si>
  <si>
    <t>צוינו 2 תהליכים</t>
  </si>
  <si>
    <t>צוין תהליך 1</t>
  </si>
  <si>
    <t>שאלה 5ג</t>
  </si>
  <si>
    <t>שאלה 6ג</t>
  </si>
  <si>
    <t>ציון התאמה והסבר</t>
  </si>
  <si>
    <t>שאלה 7ב</t>
  </si>
  <si>
    <t>שאלה 4, 7א, 7ג2, 8ב</t>
  </si>
  <si>
    <t>צוינו 4 מרכיבים</t>
  </si>
  <si>
    <t>שאלה 13א</t>
  </si>
  <si>
    <t>גרף א</t>
  </si>
  <si>
    <t>גרף ב</t>
  </si>
  <si>
    <t>גרף ג</t>
  </si>
  <si>
    <t>רק בחירה נכונה</t>
  </si>
  <si>
    <t>רק הסבר נכון</t>
  </si>
  <si>
    <t>שאלה 15ב</t>
  </si>
  <si>
    <t>שרטוט של שני כוחות</t>
  </si>
  <si>
    <t>שרטוט של כוח אחד</t>
  </si>
  <si>
    <t>רק חישוב או מדידה נכונים</t>
  </si>
  <si>
    <t>רק קביעת כיוון נכונה</t>
  </si>
  <si>
    <t>שאלה 15ד</t>
  </si>
  <si>
    <t>שאלה 15ה1</t>
  </si>
  <si>
    <t>רק ציון גודל כוח נכון</t>
  </si>
  <si>
    <t>שאלה 2א בונוס</t>
  </si>
  <si>
    <t>שלושה שרטוטים</t>
  </si>
  <si>
    <t>שני שרטוטים</t>
  </si>
  <si>
    <t>שרטוט אחד</t>
  </si>
  <si>
    <t>ציון התאמה בלבד</t>
  </si>
  <si>
    <t>פרק ב – אנרגיה ומערכות טכנולוגיות, כוח ותנועה</t>
  </si>
  <si>
    <t>פרק א – חומרים (כימיה), מערכות ותהליכים ביצורים חיים – הזנה ותורשה</t>
  </si>
  <si>
    <t xml:space="preserve">תת נושא 1: חומרים – כימיה </t>
  </si>
  <si>
    <t>תת נושא 2: הזנה ביצורים חיים ומיומנויות חקר</t>
  </si>
  <si>
    <t>תת נושא 4: אנרגיה ומערכות טכנולוגיות</t>
  </si>
  <si>
    <t>שאלה 13ד</t>
  </si>
  <si>
    <t>שאלה 14ג, 1ג, 2ב-בןנוס</t>
  </si>
  <si>
    <t>3</t>
  </si>
  <si>
    <t xml:space="preserve">חומרים – כימיה </t>
  </si>
  <si>
    <t>הזנה ומיומנויות חקר</t>
  </si>
  <si>
    <t>ביולוגיה - תורשה</t>
  </si>
  <si>
    <t>אנרגיה ומערכות טכנולוגיות</t>
  </si>
  <si>
    <t>נושא 4:</t>
  </si>
  <si>
    <t>פרק 1</t>
  </si>
  <si>
    <t>פרק 2</t>
  </si>
  <si>
    <t>ניקוד כולל למבדק</t>
  </si>
  <si>
    <t>7ג</t>
  </si>
  <si>
    <t>7ד1</t>
  </si>
  <si>
    <t>7ד2</t>
  </si>
  <si>
    <t>16א</t>
  </si>
  <si>
    <t>16ב</t>
  </si>
  <si>
    <t>16ג</t>
  </si>
  <si>
    <t>16ד1</t>
  </si>
  <si>
    <t>16ד2</t>
  </si>
  <si>
    <t>פרק ב': אנרגיה ומערכות טכנולוגיות</t>
  </si>
  <si>
    <t>משימת הערכה מסכמת לכיתות ט', תשע"ה</t>
  </si>
  <si>
    <t xml:space="preserve">משימת הערכה מסכמת לכיתות ט', תשע"ה - נוסח א' </t>
  </si>
  <si>
    <t>משימת הערכה מסכמת לכיתות ט', תשע"ה  - נוסח א'</t>
  </si>
  <si>
    <t>משימת הערכה מסכמת לכיתות ט', תשע"ה - נוסח א'</t>
  </si>
  <si>
    <t xml:space="preserve">משימת הערכה מסכמת לכיתות ט', תשע"ה - נוסח ב' </t>
  </si>
  <si>
    <t>משימת הערכה מסכמת לכיתות ט', תשע"ה  - נוסח ב'</t>
  </si>
  <si>
    <t>משימת הערכה מסכמת לכיתות ט', תשע"ה - נוסח ב'</t>
  </si>
  <si>
    <t>ניקוד כללי למשימה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</si>
</sst>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[Red]\-0\ "/>
    <numFmt numFmtId="165" formatCode="0.0"/>
    <numFmt numFmtId="166" formatCode="0.0%"/>
  </numFmts>
  <fonts count="29" x14ac:knownFonts="1">
    <font>
      <sz val="10"/>
      <name val="Arial"/>
      <charset val="177"/>
    </font>
    <font>
      <b/>
      <sz val="10"/>
      <name val="Arial"/>
      <family val="2"/>
    </font>
    <font>
      <sz val="8"/>
      <name val="Arial"/>
      <family val="2"/>
    </font>
    <font>
      <b/>
      <sz val="12"/>
      <color indexed="10"/>
      <name val="David"/>
      <family val="2"/>
      <charset val="177"/>
    </font>
    <font>
      <b/>
      <sz val="14"/>
      <color indexed="17"/>
      <name val="Arial"/>
      <family val="2"/>
    </font>
    <font>
      <sz val="12"/>
      <color indexed="63"/>
      <name val="Arial"/>
      <family val="2"/>
    </font>
    <font>
      <b/>
      <sz val="12"/>
      <color indexed="63"/>
      <name val="David"/>
      <family val="2"/>
      <charset val="177"/>
    </font>
    <font>
      <b/>
      <sz val="10"/>
      <name val="Arial"/>
      <family val="2"/>
    </font>
    <font>
      <b/>
      <sz val="10"/>
      <color indexed="13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color indexed="1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1"/>
      <name val="Symbol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/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Protection="1"/>
    <xf numFmtId="0" fontId="0" fillId="0" borderId="0" xfId="0" applyAlignment="1" applyProtection="1"/>
    <xf numFmtId="0" fontId="7" fillId="3" borderId="2" xfId="0" applyFont="1" applyFill="1" applyBorder="1" applyProtection="1"/>
    <xf numFmtId="0" fontId="8" fillId="4" borderId="2" xfId="0" applyFont="1" applyFill="1" applyBorder="1" applyProtection="1"/>
    <xf numFmtId="0" fontId="8" fillId="4" borderId="2" xfId="0" applyFont="1" applyFill="1" applyBorder="1" applyAlignment="1" applyProtection="1">
      <alignment horizontal="right" vertical="center" wrapText="1"/>
    </xf>
    <xf numFmtId="0" fontId="0" fillId="5" borderId="2" xfId="0" applyFill="1" applyBorder="1" applyProtection="1"/>
    <xf numFmtId="49" fontId="0" fillId="5" borderId="2" xfId="0" applyNumberFormat="1" applyFill="1" applyBorder="1" applyProtection="1">
      <protection locked="0"/>
    </xf>
    <xf numFmtId="0" fontId="9" fillId="0" borderId="0" xfId="0" applyFont="1" applyFill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right"/>
    </xf>
    <xf numFmtId="0" fontId="7" fillId="6" borderId="2" xfId="0" applyFont="1" applyFill="1" applyBorder="1" applyAlignment="1" applyProtection="1">
      <alignment horizontal="right" wrapText="1"/>
    </xf>
    <xf numFmtId="0" fontId="7" fillId="3" borderId="2" xfId="0" applyFont="1" applyFill="1" applyBorder="1" applyAlignment="1" applyProtection="1">
      <alignment horizontal="center"/>
    </xf>
    <xf numFmtId="0" fontId="0" fillId="0" borderId="0" xfId="0" applyFill="1"/>
    <xf numFmtId="0" fontId="7" fillId="6" borderId="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8" fillId="4" borderId="2" xfId="0" applyFont="1" applyFill="1" applyBorder="1" applyAlignment="1" applyProtection="1">
      <alignment horizontal="center"/>
    </xf>
    <xf numFmtId="0" fontId="1" fillId="0" borderId="0" xfId="0" applyFont="1" applyProtection="1"/>
    <xf numFmtId="0" fontId="7" fillId="0" borderId="0" xfId="0" applyFont="1" applyFill="1" applyBorder="1" applyAlignment="1" applyProtection="1">
      <alignment horizontal="right"/>
    </xf>
    <xf numFmtId="49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7" fillId="0" borderId="0" xfId="0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5" borderId="3" xfId="0" applyFill="1" applyBorder="1" applyAlignment="1" applyProtection="1">
      <protection locked="0"/>
    </xf>
    <xf numFmtId="0" fontId="0" fillId="0" borderId="2" xfId="0" applyBorder="1" applyProtection="1"/>
    <xf numFmtId="0" fontId="7" fillId="0" borderId="0" xfId="0" applyFont="1"/>
    <xf numFmtId="9" fontId="7" fillId="0" borderId="2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/>
    <xf numFmtId="0" fontId="7" fillId="3" borderId="4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 wrapText="1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165" fontId="0" fillId="0" borderId="4" xfId="0" applyNumberFormat="1" applyBorder="1" applyAlignment="1" applyProtection="1">
      <alignment horizontal="center"/>
    </xf>
    <xf numFmtId="0" fontId="0" fillId="6" borderId="5" xfId="0" applyFill="1" applyBorder="1"/>
    <xf numFmtId="0" fontId="0" fillId="6" borderId="0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14" fillId="6" borderId="10" xfId="0" applyFont="1" applyFill="1" applyBorder="1" applyAlignment="1" applyProtection="1">
      <alignment vertical="top"/>
    </xf>
    <xf numFmtId="164" fontId="0" fillId="6" borderId="4" xfId="0" applyNumberFormat="1" applyFill="1" applyBorder="1" applyAlignment="1" applyProtection="1">
      <alignment horizontal="center"/>
    </xf>
    <xf numFmtId="164" fontId="7" fillId="6" borderId="4" xfId="0" applyNumberFormat="1" applyFont="1" applyFill="1" applyBorder="1" applyAlignment="1" applyProtection="1">
      <alignment horizontal="center"/>
    </xf>
    <xf numFmtId="0" fontId="0" fillId="0" borderId="12" xfId="0" applyBorder="1"/>
    <xf numFmtId="0" fontId="0" fillId="0" borderId="2" xfId="0" applyBorder="1"/>
    <xf numFmtId="49" fontId="0" fillId="0" borderId="12" xfId="0" applyNumberFormat="1" applyBorder="1" applyAlignment="1">
      <alignment horizontal="right"/>
    </xf>
    <xf numFmtId="0" fontId="16" fillId="0" borderId="1" xfId="0" applyFont="1" applyFill="1" applyBorder="1"/>
    <xf numFmtId="0" fontId="1" fillId="3" borderId="4" xfId="0" applyFont="1" applyFill="1" applyBorder="1" applyAlignment="1" applyProtection="1">
      <alignment horizontal="center" wrapText="1"/>
    </xf>
    <xf numFmtId="0" fontId="0" fillId="0" borderId="13" xfId="0" applyBorder="1"/>
    <xf numFmtId="165" fontId="16" fillId="0" borderId="14" xfId="0" applyNumberFormat="1" applyFont="1" applyFill="1" applyBorder="1"/>
    <xf numFmtId="0" fontId="7" fillId="3" borderId="15" xfId="0" applyFont="1" applyFill="1" applyBorder="1" applyAlignment="1" applyProtection="1">
      <alignment horizontal="right"/>
    </xf>
    <xf numFmtId="0" fontId="7" fillId="3" borderId="15" xfId="0" applyFont="1" applyFill="1" applyBorder="1" applyAlignment="1" applyProtection="1">
      <alignment horizontal="center"/>
    </xf>
    <xf numFmtId="0" fontId="19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 applyAlignment="1"/>
    <xf numFmtId="1" fontId="7" fillId="0" borderId="7" xfId="0" applyNumberFormat="1" applyFont="1" applyBorder="1" applyAlignment="1" applyProtection="1">
      <alignment horizontal="center"/>
    </xf>
    <xf numFmtId="49" fontId="0" fillId="0" borderId="0" xfId="0" applyNumberFormat="1" applyAlignment="1">
      <alignment horizontal="right"/>
    </xf>
    <xf numFmtId="0" fontId="18" fillId="0" borderId="0" xfId="0" applyFont="1" applyBorder="1" applyAlignment="1" applyProtection="1">
      <alignment horizontal="center"/>
      <protection locked="0"/>
    </xf>
    <xf numFmtId="0" fontId="7" fillId="7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21" fillId="0" borderId="0" xfId="0" applyFont="1"/>
    <xf numFmtId="0" fontId="12" fillId="0" borderId="0" xfId="0" applyFont="1" applyAlignment="1" applyProtection="1">
      <alignment horizontal="center"/>
    </xf>
    <xf numFmtId="0" fontId="1" fillId="0" borderId="2" xfId="0" applyFont="1" applyBorder="1"/>
    <xf numFmtId="0" fontId="0" fillId="3" borderId="2" xfId="0" applyFill="1" applyBorder="1"/>
    <xf numFmtId="0" fontId="1" fillId="3" borderId="2" xfId="0" applyFont="1" applyFill="1" applyBorder="1"/>
    <xf numFmtId="0" fontId="7" fillId="3" borderId="14" xfId="0" applyFont="1" applyFill="1" applyBorder="1" applyAlignment="1" applyProtection="1">
      <alignment horizontal="center" wrapText="1"/>
    </xf>
    <xf numFmtId="0" fontId="7" fillId="3" borderId="16" xfId="0" applyFont="1" applyFill="1" applyBorder="1" applyAlignment="1" applyProtection="1">
      <alignment horizontal="center" wrapText="1"/>
    </xf>
    <xf numFmtId="165" fontId="23" fillId="4" borderId="0" xfId="0" applyNumberFormat="1" applyFont="1" applyFill="1" applyBorder="1"/>
    <xf numFmtId="0" fontId="0" fillId="6" borderId="17" xfId="0" applyFill="1" applyBorder="1"/>
    <xf numFmtId="0" fontId="0" fillId="6" borderId="18" xfId="0" applyFill="1" applyBorder="1"/>
    <xf numFmtId="0" fontId="14" fillId="6" borderId="17" xfId="0" applyFont="1" applyFill="1" applyBorder="1" applyAlignment="1" applyProtection="1">
      <alignment vertical="top"/>
    </xf>
    <xf numFmtId="164" fontId="7" fillId="6" borderId="14" xfId="0" applyNumberFormat="1" applyFont="1" applyFill="1" applyBorder="1" applyAlignment="1" applyProtection="1">
      <alignment horizontal="center"/>
    </xf>
    <xf numFmtId="0" fontId="0" fillId="6" borderId="2" xfId="0" applyFill="1" applyBorder="1"/>
    <xf numFmtId="0" fontId="13" fillId="0" borderId="0" xfId="0" applyFont="1" applyAlignment="1">
      <alignment horizontal="center" readingOrder="2"/>
    </xf>
    <xf numFmtId="0" fontId="0" fillId="0" borderId="0" xfId="0" applyAlignment="1">
      <alignment horizontal="right" readingOrder="2"/>
    </xf>
    <xf numFmtId="0" fontId="25" fillId="0" borderId="0" xfId="0" applyFont="1" applyAlignment="1">
      <alignment horizontal="right" readingOrder="2"/>
    </xf>
    <xf numFmtId="0" fontId="26" fillId="0" borderId="0" xfId="0" applyFont="1" applyAlignment="1">
      <alignment horizontal="right" readingOrder="2"/>
    </xf>
    <xf numFmtId="0" fontId="24" fillId="0" borderId="0" xfId="0" applyFont="1" applyAlignment="1">
      <alignment horizontal="right" readingOrder="2"/>
    </xf>
    <xf numFmtId="0" fontId="27" fillId="0" borderId="0" xfId="0" applyFont="1" applyAlignment="1">
      <alignment horizontal="right" readingOrder="2"/>
    </xf>
    <xf numFmtId="0" fontId="28" fillId="0" borderId="0" xfId="0" applyFont="1" applyAlignment="1">
      <alignment horizontal="right" readingOrder="2"/>
    </xf>
    <xf numFmtId="0" fontId="26" fillId="0" borderId="0" xfId="0" applyFont="1" applyAlignment="1">
      <alignment horizontal="center" readingOrder="2"/>
    </xf>
    <xf numFmtId="0" fontId="11" fillId="8" borderId="2" xfId="0" applyFont="1" applyFill="1" applyBorder="1" applyAlignment="1" applyProtection="1">
      <alignment horizont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10" fillId="0" borderId="0" xfId="0" applyFont="1"/>
    <xf numFmtId="0" fontId="8" fillId="4" borderId="2" xfId="0" applyFont="1" applyFill="1" applyBorder="1" applyAlignment="1" applyProtection="1">
      <alignment horizontal="center" vertical="center" wrapText="1"/>
    </xf>
    <xf numFmtId="165" fontId="1" fillId="0" borderId="2" xfId="0" applyNumberFormat="1" applyFont="1" applyBorder="1" applyAlignment="1">
      <alignment horizontal="center"/>
    </xf>
    <xf numFmtId="165" fontId="23" fillId="4" borderId="0" xfId="0" applyNumberFormat="1" applyFont="1" applyFill="1" applyBorder="1" applyAlignment="1">
      <alignment horizontal="center"/>
    </xf>
    <xf numFmtId="0" fontId="7" fillId="9" borderId="2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0" fontId="1" fillId="3" borderId="32" xfId="0" applyFont="1" applyFill="1" applyBorder="1" applyAlignment="1"/>
    <xf numFmtId="0" fontId="7" fillId="3" borderId="2" xfId="0" applyFont="1" applyFill="1" applyBorder="1" applyAlignment="1" applyProtection="1">
      <alignment horizontal="right" readingOrder="2"/>
    </xf>
    <xf numFmtId="164" fontId="0" fillId="6" borderId="4" xfId="0" applyNumberFormat="1" applyFill="1" applyBorder="1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18" xfId="0" applyFill="1" applyBorder="1" applyAlignment="1">
      <alignment horizontal="left" readingOrder="2"/>
    </xf>
    <xf numFmtId="166" fontId="0" fillId="0" borderId="30" xfId="0" applyNumberFormat="1" applyFill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" fillId="3" borderId="33" xfId="0" applyFont="1" applyFill="1" applyBorder="1" applyAlignment="1" applyProtection="1">
      <alignment horizontal="center"/>
    </xf>
    <xf numFmtId="0" fontId="7" fillId="7" borderId="33" xfId="0" applyFont="1" applyFill="1" applyBorder="1" applyAlignment="1" applyProtection="1">
      <alignment horizontal="center" vertical="center"/>
    </xf>
    <xf numFmtId="0" fontId="7" fillId="6" borderId="33" xfId="0" applyFont="1" applyFill="1" applyBorder="1" applyAlignment="1" applyProtection="1">
      <alignment horizontal="center" vertical="center"/>
    </xf>
    <xf numFmtId="0" fontId="7" fillId="9" borderId="33" xfId="0" applyFont="1" applyFill="1" applyBorder="1" applyAlignment="1" applyProtection="1">
      <alignment horizontal="center" vertical="center"/>
    </xf>
    <xf numFmtId="0" fontId="10" fillId="0" borderId="0" xfId="0" applyFont="1" applyAlignment="1">
      <alignment readingOrder="2"/>
    </xf>
    <xf numFmtId="49" fontId="0" fillId="5" borderId="2" xfId="0" applyNumberFormat="1" applyFill="1" applyBorder="1" applyAlignment="1" applyProtection="1">
      <alignment readingOrder="2"/>
      <protection locked="0"/>
    </xf>
    <xf numFmtId="49" fontId="10" fillId="5" borderId="2" xfId="0" applyNumberFormat="1" applyFont="1" applyFill="1" applyBorder="1" applyAlignment="1" applyProtection="1">
      <alignment readingOrder="2"/>
      <protection locked="0"/>
    </xf>
    <xf numFmtId="49" fontId="15" fillId="5" borderId="30" xfId="0" applyNumberFormat="1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readingOrder="2"/>
    </xf>
    <xf numFmtId="0" fontId="7" fillId="3" borderId="33" xfId="0" applyFont="1" applyFill="1" applyBorder="1" applyAlignment="1" applyProtection="1">
      <alignment horizontal="center"/>
    </xf>
    <xf numFmtId="0" fontId="0" fillId="10" borderId="2" xfId="0" applyFill="1" applyBorder="1" applyAlignment="1" applyProtection="1">
      <alignment readingOrder="2"/>
    </xf>
    <xf numFmtId="0" fontId="1" fillId="0" borderId="2" xfId="0" applyFont="1" applyBorder="1" applyAlignment="1" applyProtection="1">
      <alignment horizontal="center"/>
    </xf>
    <xf numFmtId="0" fontId="1" fillId="11" borderId="2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0" fillId="10" borderId="2" xfId="0" applyFont="1" applyFill="1" applyBorder="1" applyAlignment="1" applyProtection="1">
      <alignment readingOrder="2"/>
    </xf>
    <xf numFmtId="0" fontId="0" fillId="0" borderId="0" xfId="0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vertical="center"/>
    </xf>
    <xf numFmtId="0" fontId="7" fillId="3" borderId="2" xfId="0" applyFont="1" applyFill="1" applyBorder="1" applyAlignment="1" applyProtection="1">
      <alignment horizontal="right" vertical="center" wrapText="1"/>
    </xf>
    <xf numFmtId="0" fontId="11" fillId="8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/>
    </xf>
    <xf numFmtId="166" fontId="0" fillId="13" borderId="30" xfId="0" applyNumberFormat="1" applyFill="1" applyBorder="1" applyAlignment="1">
      <alignment horizontal="center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10" fillId="0" borderId="31" xfId="0" applyFont="1" applyFill="1" applyBorder="1" applyAlignment="1"/>
    <xf numFmtId="0" fontId="7" fillId="0" borderId="0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readingOrder="2"/>
    </xf>
    <xf numFmtId="0" fontId="0" fillId="10" borderId="33" xfId="0" applyFill="1" applyBorder="1" applyAlignment="1" applyProtection="1">
      <alignment readingOrder="2"/>
    </xf>
    <xf numFmtId="0" fontId="1" fillId="14" borderId="0" xfId="0" applyFont="1" applyFill="1"/>
    <xf numFmtId="0" fontId="0" fillId="14" borderId="0" xfId="0" applyFill="1"/>
    <xf numFmtId="0" fontId="10" fillId="14" borderId="0" xfId="0" applyFont="1" applyFill="1" applyAlignment="1">
      <alignment readingOrder="2"/>
    </xf>
    <xf numFmtId="0" fontId="10" fillId="14" borderId="0" xfId="0" applyFont="1" applyFill="1"/>
    <xf numFmtId="0" fontId="1" fillId="14" borderId="0" xfId="0" applyFont="1" applyFill="1" applyAlignment="1">
      <alignment horizontal="right"/>
    </xf>
    <xf numFmtId="0" fontId="0" fillId="14" borderId="0" xfId="0" applyFill="1" applyAlignment="1"/>
    <xf numFmtId="0" fontId="0" fillId="14" borderId="0" xfId="0" applyFill="1" applyBorder="1" applyAlignment="1"/>
    <xf numFmtId="0" fontId="1" fillId="14" borderId="0" xfId="0" applyFont="1" applyFill="1" applyProtection="1"/>
    <xf numFmtId="0" fontId="10" fillId="10" borderId="33" xfId="0" applyFont="1" applyFill="1" applyBorder="1" applyAlignment="1" applyProtection="1">
      <alignment readingOrder="2"/>
    </xf>
    <xf numFmtId="9" fontId="1" fillId="5" borderId="33" xfId="0" applyNumberFormat="1" applyFont="1" applyFill="1" applyBorder="1" applyAlignment="1" applyProtection="1">
      <alignment horizontal="center" vertical="center" readingOrder="2"/>
      <protection locked="0"/>
    </xf>
    <xf numFmtId="9" fontId="11" fillId="8" borderId="2" xfId="0" applyNumberFormat="1" applyFont="1" applyFill="1" applyBorder="1" applyAlignment="1" applyProtection="1">
      <alignment horizontal="center" vertical="center"/>
    </xf>
    <xf numFmtId="0" fontId="10" fillId="14" borderId="0" xfId="0" applyFont="1" applyFill="1" applyAlignment="1">
      <alignment horizontal="right" readingOrder="2"/>
    </xf>
    <xf numFmtId="0" fontId="1" fillId="0" borderId="31" xfId="0" applyFont="1" applyBorder="1" applyAlignment="1" applyProtection="1">
      <alignment horizontal="right" readingOrder="2"/>
    </xf>
    <xf numFmtId="0" fontId="0" fillId="0" borderId="32" xfId="0" applyBorder="1" applyAlignment="1" applyProtection="1">
      <alignment horizontal="right" readingOrder="2"/>
    </xf>
    <xf numFmtId="0" fontId="7" fillId="14" borderId="33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49" fontId="7" fillId="5" borderId="2" xfId="0" applyNumberFormat="1" applyFont="1" applyFill="1" applyBorder="1" applyProtection="1"/>
    <xf numFmtId="49" fontId="0" fillId="5" borderId="2" xfId="0" applyNumberFormat="1" applyFill="1" applyBorder="1" applyProtection="1"/>
    <xf numFmtId="0" fontId="0" fillId="0" borderId="0" xfId="0" applyFill="1" applyProtection="1"/>
    <xf numFmtId="49" fontId="0" fillId="5" borderId="15" xfId="0" applyNumberFormat="1" applyFill="1" applyBorder="1" applyProtection="1"/>
    <xf numFmtId="49" fontId="0" fillId="0" borderId="0" xfId="0" applyNumberFormat="1" applyFill="1" applyBorder="1" applyProtection="1"/>
    <xf numFmtId="0" fontId="7" fillId="0" borderId="2" xfId="0" applyFont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</xf>
    <xf numFmtId="0" fontId="0" fillId="14" borderId="33" xfId="0" applyFill="1" applyBorder="1" applyProtection="1">
      <protection locked="0"/>
    </xf>
    <xf numFmtId="0" fontId="1" fillId="3" borderId="31" xfId="0" applyFont="1" applyFill="1" applyBorder="1" applyAlignment="1" applyProtection="1">
      <alignment readingOrder="2"/>
    </xf>
    <xf numFmtId="0" fontId="1" fillId="3" borderId="34" xfId="0" applyFont="1" applyFill="1" applyBorder="1" applyAlignment="1" applyProtection="1">
      <alignment readingOrder="2"/>
    </xf>
    <xf numFmtId="0" fontId="1" fillId="0" borderId="31" xfId="0" applyFont="1" applyBorder="1" applyAlignment="1" applyProtection="1">
      <alignment horizontal="right" readingOrder="2"/>
    </xf>
    <xf numFmtId="0" fontId="0" fillId="0" borderId="32" xfId="0" applyBorder="1" applyAlignment="1" applyProtection="1">
      <alignment horizontal="right" readingOrder="2"/>
    </xf>
    <xf numFmtId="0" fontId="7" fillId="0" borderId="0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readingOrder="2"/>
    </xf>
    <xf numFmtId="49" fontId="1" fillId="5" borderId="24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0" borderId="0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 vertical="center" wrapText="1"/>
    </xf>
    <xf numFmtId="49" fontId="1" fillId="5" borderId="0" xfId="0" applyNumberFormat="1" applyFont="1" applyFill="1" applyBorder="1" applyAlignment="1" applyProtection="1">
      <alignment horizontal="center" vertical="center" wrapText="1" readingOrder="2"/>
      <protection locked="0"/>
    </xf>
    <xf numFmtId="49" fontId="0" fillId="5" borderId="0" xfId="0" applyNumberFormat="1" applyFill="1" applyBorder="1" applyAlignment="1" applyProtection="1">
      <alignment horizontal="center" vertical="center" wrapText="1" readingOrder="2"/>
      <protection locked="0"/>
    </xf>
    <xf numFmtId="0" fontId="18" fillId="11" borderId="0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</xf>
    <xf numFmtId="0" fontId="8" fillId="4" borderId="2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wrapText="1"/>
    </xf>
    <xf numFmtId="0" fontId="1" fillId="0" borderId="31" xfId="0" applyFont="1" applyBorder="1" applyAlignment="1" applyProtection="1">
      <alignment horizontal="right" readingOrder="2"/>
    </xf>
    <xf numFmtId="0" fontId="0" fillId="0" borderId="32" xfId="0" applyBorder="1" applyAlignment="1" applyProtection="1">
      <alignment horizontal="right" readingOrder="2"/>
    </xf>
    <xf numFmtId="0" fontId="6" fillId="0" borderId="0" xfId="0" applyFont="1" applyAlignment="1">
      <alignment horizontal="center" readingOrder="2"/>
    </xf>
    <xf numFmtId="49" fontId="1" fillId="14" borderId="15" xfId="0" applyNumberFormat="1" applyFont="1" applyFill="1" applyBorder="1" applyAlignment="1" applyProtection="1">
      <alignment horizontal="center" wrapText="1"/>
      <protection locked="0"/>
    </xf>
    <xf numFmtId="49" fontId="0" fillId="14" borderId="24" xfId="0" applyNumberFormat="1" applyFill="1" applyBorder="1" applyProtection="1">
      <protection locked="0"/>
    </xf>
    <xf numFmtId="0" fontId="8" fillId="14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/>
    </xf>
    <xf numFmtId="0" fontId="7" fillId="0" borderId="33" xfId="0" applyFont="1" applyFill="1" applyBorder="1" applyAlignment="1" applyProtection="1">
      <alignment horizontal="center"/>
    </xf>
    <xf numFmtId="165" fontId="1" fillId="15" borderId="2" xfId="0" applyNumberFormat="1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1" fillId="15" borderId="2" xfId="0" applyFont="1" applyFill="1" applyBorder="1"/>
    <xf numFmtId="9" fontId="1" fillId="16" borderId="33" xfId="0" applyNumberFormat="1" applyFont="1" applyFill="1" applyBorder="1" applyAlignment="1">
      <alignment horizontal="center" vertical="center"/>
    </xf>
    <xf numFmtId="9" fontId="1" fillId="16" borderId="33" xfId="0" applyNumberFormat="1" applyFont="1" applyFill="1" applyBorder="1" applyAlignment="1">
      <alignment horizontal="center"/>
    </xf>
    <xf numFmtId="9" fontId="1" fillId="12" borderId="33" xfId="0" applyNumberFormat="1" applyFont="1" applyFill="1" applyBorder="1" applyAlignment="1" applyProtection="1">
      <alignment horizontal="center" vertical="center" readingOrder="2"/>
      <protection locked="0"/>
    </xf>
    <xf numFmtId="0" fontId="7" fillId="0" borderId="0" xfId="0" applyFont="1" applyFill="1" applyBorder="1" applyAlignment="1" applyProtection="1">
      <alignment horizontal="center" wrapText="1"/>
    </xf>
    <xf numFmtId="0" fontId="0" fillId="0" borderId="30" xfId="0" applyBorder="1" applyAlignment="1" applyProtection="1">
      <alignment horizontal="center"/>
    </xf>
    <xf numFmtId="0" fontId="0" fillId="0" borderId="2" xfId="0" applyNumberFormat="1" applyFill="1" applyBorder="1" applyAlignment="1" applyProtection="1">
      <alignment horizontal="center" readingOrder="2"/>
    </xf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3" xfId="0" applyNumberFormat="1" applyFill="1" applyBorder="1" applyAlignment="1" applyProtection="1">
      <alignment horizontal="center" readingOrder="2"/>
    </xf>
    <xf numFmtId="0" fontId="0" fillId="12" borderId="33" xfId="0" applyNumberFormat="1" applyFill="1" applyBorder="1" applyAlignment="1" applyProtection="1">
      <alignment horizontal="center" readingOrder="2"/>
    </xf>
    <xf numFmtId="0" fontId="0" fillId="16" borderId="33" xfId="0" applyFill="1" applyBorder="1" applyAlignment="1" applyProtection="1">
      <alignment horizontal="center"/>
    </xf>
    <xf numFmtId="0" fontId="0" fillId="5" borderId="33" xfId="0" applyNumberFormat="1" applyFill="1" applyBorder="1" applyAlignment="1" applyProtection="1">
      <alignment horizontal="center" readingOrder="2"/>
    </xf>
    <xf numFmtId="0" fontId="0" fillId="14" borderId="33" xfId="0" applyNumberFormat="1" applyFill="1" applyBorder="1" applyAlignment="1" applyProtection="1">
      <alignment horizontal="center" readingOrder="2"/>
    </xf>
    <xf numFmtId="49" fontId="0" fillId="5" borderId="0" xfId="0" applyNumberFormat="1" applyFill="1" applyBorder="1" applyAlignment="1" applyProtection="1">
      <alignment horizontal="center" vertical="center" wrapText="1" readingOrder="2"/>
    </xf>
    <xf numFmtId="0" fontId="1" fillId="5" borderId="33" xfId="0" applyNumberFormat="1" applyFont="1" applyFill="1" applyBorder="1" applyAlignment="1" applyProtection="1">
      <alignment horizontal="center" vertical="center" readingOrder="2"/>
    </xf>
    <xf numFmtId="0" fontId="1" fillId="12" borderId="33" xfId="0" applyNumberFormat="1" applyFont="1" applyFill="1" applyBorder="1" applyAlignment="1" applyProtection="1">
      <alignment horizontal="center" vertical="center" readingOrder="2"/>
    </xf>
    <xf numFmtId="0" fontId="1" fillId="16" borderId="33" xfId="0" applyFont="1" applyFill="1" applyBorder="1" applyAlignment="1" applyProtection="1">
      <alignment horizontal="center"/>
    </xf>
    <xf numFmtId="49" fontId="1" fillId="5" borderId="0" xfId="0" applyNumberFormat="1" applyFont="1" applyFill="1" applyBorder="1" applyAlignment="1" applyProtection="1">
      <alignment horizontal="center" vertical="center" wrapText="1" readingOrder="2"/>
    </xf>
    <xf numFmtId="49" fontId="1" fillId="14" borderId="15" xfId="0" applyNumberFormat="1" applyFont="1" applyFill="1" applyBorder="1" applyAlignment="1" applyProtection="1">
      <alignment horizontal="center" wrapText="1"/>
    </xf>
    <xf numFmtId="49" fontId="0" fillId="14" borderId="24" xfId="0" applyNumberFormat="1" applyFill="1" applyBorder="1" applyProtection="1"/>
    <xf numFmtId="9" fontId="1" fillId="12" borderId="33" xfId="0" applyNumberFormat="1" applyFont="1" applyFill="1" applyBorder="1" applyAlignment="1" applyProtection="1">
      <alignment horizontal="center" vertical="center" readingOrder="2"/>
    </xf>
    <xf numFmtId="9" fontId="1" fillId="16" borderId="33" xfId="0" applyNumberFormat="1" applyFont="1" applyFill="1" applyBorder="1" applyAlignment="1" applyProtection="1">
      <alignment horizontal="center" vertical="center"/>
    </xf>
    <xf numFmtId="9" fontId="1" fillId="5" borderId="33" xfId="0" applyNumberFormat="1" applyFont="1" applyFill="1" applyBorder="1" applyAlignment="1" applyProtection="1">
      <alignment horizontal="center" vertical="center" readingOrder="2"/>
    </xf>
    <xf numFmtId="9" fontId="1" fillId="16" borderId="33" xfId="0" applyNumberFormat="1" applyFont="1" applyFill="1" applyBorder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Fill="1" applyBorder="1" applyAlignment="1" applyProtection="1">
      <alignment horizontal="center" vertical="center" textRotation="180"/>
    </xf>
    <xf numFmtId="0" fontId="1" fillId="0" borderId="31" xfId="0" applyFont="1" applyBorder="1" applyAlignment="1" applyProtection="1">
      <alignment horizontal="right" vertical="center" wrapText="1" readingOrder="2"/>
    </xf>
    <xf numFmtId="0" fontId="1" fillId="0" borderId="32" xfId="0" applyFont="1" applyBorder="1" applyAlignment="1" applyProtection="1">
      <alignment horizontal="right" vertical="center" wrapText="1" readingOrder="2"/>
    </xf>
    <xf numFmtId="0" fontId="13" fillId="0" borderId="19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21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  <xf numFmtId="0" fontId="17" fillId="0" borderId="8" xfId="0" applyFont="1" applyBorder="1" applyAlignment="1" applyProtection="1">
      <alignment horizontal="center"/>
    </xf>
    <xf numFmtId="0" fontId="17" fillId="0" borderId="9" xfId="0" applyFont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 readingOrder="2"/>
    </xf>
    <xf numFmtId="0" fontId="0" fillId="3" borderId="24" xfId="0" applyFill="1" applyBorder="1" applyAlignment="1" applyProtection="1">
      <alignment horizontal="center" readingOrder="2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</xf>
    <xf numFmtId="0" fontId="1" fillId="3" borderId="31" xfId="0" applyFont="1" applyFill="1" applyBorder="1" applyAlignment="1" applyProtection="1">
      <alignment horizontal="center" readingOrder="2"/>
    </xf>
    <xf numFmtId="0" fontId="1" fillId="3" borderId="34" xfId="0" applyFont="1" applyFill="1" applyBorder="1" applyAlignment="1" applyProtection="1">
      <alignment horizontal="center" readingOrder="2"/>
    </xf>
    <xf numFmtId="0" fontId="1" fillId="3" borderId="32" xfId="0" applyFont="1" applyFill="1" applyBorder="1" applyAlignment="1" applyProtection="1">
      <alignment horizontal="center" readingOrder="2"/>
    </xf>
    <xf numFmtId="49" fontId="1" fillId="5" borderId="36" xfId="0" applyNumberFormat="1" applyFont="1" applyFill="1" applyBorder="1" applyAlignment="1" applyProtection="1">
      <alignment horizontal="center" vertical="center" wrapText="1" readingOrder="2"/>
      <protection locked="0"/>
    </xf>
    <xf numFmtId="49" fontId="0" fillId="5" borderId="36" xfId="0" applyNumberFormat="1" applyFill="1" applyBorder="1" applyAlignment="1" applyProtection="1">
      <alignment horizontal="center" vertical="center" wrapText="1" readingOrder="2"/>
      <protection locked="0"/>
    </xf>
    <xf numFmtId="0" fontId="4" fillId="0" borderId="0" xfId="0" applyFont="1" applyAlignment="1" applyProtection="1">
      <alignment horizontal="center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1" fillId="0" borderId="31" xfId="0" applyFont="1" applyBorder="1" applyAlignment="1" applyProtection="1">
      <alignment horizontal="right" readingOrder="2"/>
    </xf>
    <xf numFmtId="0" fontId="0" fillId="0" borderId="32" xfId="0" applyBorder="1" applyAlignment="1" applyProtection="1">
      <alignment horizontal="right" readingOrder="2"/>
    </xf>
    <xf numFmtId="0" fontId="18" fillId="0" borderId="14" xfId="0" applyFont="1" applyBorder="1" applyAlignment="1" applyProtection="1">
      <alignment horizontal="center"/>
    </xf>
    <xf numFmtId="0" fontId="18" fillId="0" borderId="22" xfId="0" applyFont="1" applyBorder="1" applyAlignment="1" applyProtection="1">
      <alignment horizontal="center"/>
    </xf>
    <xf numFmtId="0" fontId="18" fillId="0" borderId="23" xfId="0" applyFont="1" applyBorder="1" applyAlignment="1" applyProtection="1">
      <alignment horizontal="center"/>
    </xf>
    <xf numFmtId="0" fontId="7" fillId="11" borderId="31" xfId="0" applyFont="1" applyFill="1" applyBorder="1" applyAlignment="1" applyProtection="1">
      <alignment horizontal="center"/>
    </xf>
    <xf numFmtId="0" fontId="7" fillId="11" borderId="32" xfId="0" applyFont="1" applyFill="1" applyBorder="1" applyAlignment="1" applyProtection="1">
      <alignment horizontal="center"/>
    </xf>
    <xf numFmtId="0" fontId="0" fillId="5" borderId="34" xfId="0" applyFill="1" applyBorder="1" applyAlignment="1" applyProtection="1">
      <alignment horizontal="center"/>
      <protection locked="0"/>
    </xf>
    <xf numFmtId="49" fontId="1" fillId="5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14" borderId="33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49" fontId="1" fillId="5" borderId="0" xfId="0" applyNumberFormat="1" applyFont="1" applyFill="1" applyBorder="1" applyAlignment="1" applyProtection="1">
      <alignment horizontal="center" vertical="center" wrapText="1" readingOrder="2"/>
    </xf>
    <xf numFmtId="49" fontId="0" fillId="5" borderId="0" xfId="0" applyNumberFormat="1" applyFill="1" applyBorder="1" applyAlignment="1" applyProtection="1">
      <alignment horizontal="center" vertical="center" wrapText="1" readingOrder="2"/>
    </xf>
    <xf numFmtId="49" fontId="1" fillId="5" borderId="0" xfId="0" applyNumberFormat="1" applyFont="1" applyFill="1" applyBorder="1" applyAlignment="1" applyProtection="1">
      <alignment horizontal="center" vertical="center" wrapText="1" readingOrder="2"/>
      <protection locked="0"/>
    </xf>
    <xf numFmtId="49" fontId="0" fillId="5" borderId="0" xfId="0" applyNumberFormat="1" applyFill="1" applyBorder="1" applyAlignment="1" applyProtection="1">
      <alignment horizontal="center" vertical="center" wrapText="1" readingOrder="2"/>
      <protection locked="0"/>
    </xf>
    <xf numFmtId="0" fontId="3" fillId="0" borderId="0" xfId="0" applyFont="1" applyAlignment="1">
      <alignment horizontal="center" readingOrder="2"/>
    </xf>
    <xf numFmtId="0" fontId="6" fillId="0" borderId="0" xfId="0" applyFont="1" applyAlignment="1">
      <alignment horizontal="center" readingOrder="2"/>
    </xf>
    <xf numFmtId="0" fontId="7" fillId="3" borderId="1" xfId="0" applyFont="1" applyFill="1" applyBorder="1" applyAlignment="1" applyProtection="1">
      <alignment horizontal="center" vertical="center" wrapText="1" readingOrder="2"/>
    </xf>
    <xf numFmtId="0" fontId="7" fillId="3" borderId="3" xfId="0" applyFont="1" applyFill="1" applyBorder="1" applyAlignment="1" applyProtection="1">
      <alignment horizontal="center" vertical="center" wrapText="1" readingOrder="2"/>
    </xf>
    <xf numFmtId="0" fontId="11" fillId="16" borderId="15" xfId="0" applyFont="1" applyFill="1" applyBorder="1" applyAlignment="1" applyProtection="1">
      <alignment horizontal="center" vertical="center" wrapText="1"/>
    </xf>
    <xf numFmtId="0" fontId="11" fillId="16" borderId="24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49" fontId="1" fillId="12" borderId="15" xfId="0" applyNumberFormat="1" applyFont="1" applyFill="1" applyBorder="1" applyAlignment="1" applyProtection="1">
      <alignment horizontal="center" vertical="center" wrapText="1" readingOrder="2"/>
      <protection locked="0"/>
    </xf>
    <xf numFmtId="49" fontId="1" fillId="12" borderId="36" xfId="0" applyNumberFormat="1" applyFont="1" applyFill="1" applyBorder="1" applyAlignment="1" applyProtection="1">
      <alignment horizontal="center" vertical="center" wrapText="1" readingOrder="2"/>
      <protection locked="0"/>
    </xf>
    <xf numFmtId="49" fontId="1" fillId="12" borderId="15" xfId="0" applyNumberFormat="1" applyFont="1" applyFill="1" applyBorder="1" applyAlignment="1" applyProtection="1">
      <alignment horizontal="center" vertical="center" wrapText="1" readingOrder="2"/>
    </xf>
    <xf numFmtId="49" fontId="1" fillId="12" borderId="36" xfId="0" applyNumberFormat="1" applyFont="1" applyFill="1" applyBorder="1" applyAlignment="1" applyProtection="1">
      <alignment horizontal="center" vertical="center" wrapText="1" readingOrder="2"/>
    </xf>
    <xf numFmtId="0" fontId="11" fillId="8" borderId="15" xfId="0" applyFont="1" applyFill="1" applyBorder="1" applyAlignment="1" applyProtection="1">
      <alignment horizontal="center" vertical="center"/>
    </xf>
    <xf numFmtId="0" fontId="11" fillId="8" borderId="24" xfId="0" applyFont="1" applyFill="1" applyBorder="1" applyAlignment="1" applyProtection="1">
      <alignment horizontal="center" vertical="center"/>
    </xf>
    <xf numFmtId="0" fontId="11" fillId="8" borderId="15" xfId="0" applyFont="1" applyFill="1" applyBorder="1" applyAlignment="1" applyProtection="1">
      <alignment horizontal="center" vertical="center" wrapText="1"/>
    </xf>
    <xf numFmtId="0" fontId="11" fillId="8" borderId="24" xfId="0" applyFont="1" applyFill="1" applyBorder="1" applyAlignment="1" applyProtection="1">
      <alignment horizontal="center" vertical="center" wrapText="1"/>
    </xf>
    <xf numFmtId="49" fontId="1" fillId="5" borderId="15" xfId="0" applyNumberFormat="1" applyFont="1" applyFill="1" applyBorder="1" applyAlignment="1" applyProtection="1">
      <alignment horizontal="center" wrapText="1"/>
    </xf>
    <xf numFmtId="49" fontId="1" fillId="5" borderId="24" xfId="0" applyNumberFormat="1" applyFont="1" applyFill="1" applyBorder="1" applyAlignment="1" applyProtection="1">
      <alignment horizontal="center" wrapText="1"/>
    </xf>
    <xf numFmtId="49" fontId="1" fillId="5" borderId="15" xfId="0" applyNumberFormat="1" applyFont="1" applyFill="1" applyBorder="1" applyAlignment="1" applyProtection="1">
      <alignment horizontal="center" vertical="center" wrapText="1" readingOrder="2"/>
    </xf>
    <xf numFmtId="49" fontId="1" fillId="5" borderId="36" xfId="0" applyNumberFormat="1" applyFont="1" applyFill="1" applyBorder="1" applyAlignment="1" applyProtection="1">
      <alignment horizontal="center" vertical="center" wrapText="1" readingOrder="2"/>
    </xf>
    <xf numFmtId="0" fontId="0" fillId="6" borderId="14" xfId="0" applyFill="1" applyBorder="1" applyAlignment="1">
      <alignment horizontal="right"/>
    </xf>
    <xf numFmtId="0" fontId="0" fillId="6" borderId="23" xfId="0" applyFill="1" applyBorder="1" applyAlignment="1">
      <alignment horizontal="right"/>
    </xf>
    <xf numFmtId="0" fontId="0" fillId="6" borderId="14" xfId="0" applyFill="1" applyBorder="1" applyAlignment="1" applyProtection="1">
      <alignment horizontal="right" wrapText="1"/>
    </xf>
    <xf numFmtId="0" fontId="0" fillId="6" borderId="23" xfId="0" applyFill="1" applyBorder="1" applyAlignment="1" applyProtection="1">
      <alignment horizontal="right" wrapText="1"/>
    </xf>
    <xf numFmtId="0" fontId="7" fillId="6" borderId="14" xfId="0" applyFont="1" applyFill="1" applyBorder="1" applyAlignment="1" applyProtection="1">
      <alignment horizontal="right" wrapText="1"/>
    </xf>
    <xf numFmtId="0" fontId="7" fillId="6" borderId="23" xfId="0" applyFont="1" applyFill="1" applyBorder="1" applyAlignment="1" applyProtection="1">
      <alignment horizontal="right" wrapText="1"/>
    </xf>
    <xf numFmtId="0" fontId="12" fillId="0" borderId="0" xfId="0" applyFont="1" applyAlignment="1" applyProtection="1">
      <alignment horizontal="center"/>
    </xf>
    <xf numFmtId="0" fontId="13" fillId="6" borderId="25" xfId="0" applyFont="1" applyFill="1" applyBorder="1" applyAlignment="1" applyProtection="1">
      <alignment horizontal="center"/>
    </xf>
    <xf numFmtId="0" fontId="13" fillId="6" borderId="26" xfId="0" applyFont="1" applyFill="1" applyBorder="1" applyAlignment="1" applyProtection="1">
      <alignment horizontal="center"/>
    </xf>
    <xf numFmtId="0" fontId="13" fillId="6" borderId="27" xfId="0" applyFont="1" applyFill="1" applyBorder="1" applyAlignment="1" applyProtection="1">
      <alignment horizontal="center"/>
    </xf>
    <xf numFmtId="0" fontId="13" fillId="6" borderId="11" xfId="0" applyFont="1" applyFill="1" applyBorder="1" applyAlignment="1" applyProtection="1">
      <alignment horizontal="center"/>
    </xf>
    <xf numFmtId="0" fontId="13" fillId="6" borderId="28" xfId="0" applyFont="1" applyFill="1" applyBorder="1" applyAlignment="1" applyProtection="1">
      <alignment horizontal="center"/>
    </xf>
    <xf numFmtId="0" fontId="13" fillId="6" borderId="29" xfId="0" applyFont="1" applyFill="1" applyBorder="1" applyAlignment="1" applyProtection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13" borderId="31" xfId="0" applyFont="1" applyFill="1" applyBorder="1" applyAlignment="1">
      <alignment horizontal="center" wrapText="1"/>
    </xf>
    <xf numFmtId="0" fontId="1" fillId="13" borderId="32" xfId="0" applyFont="1" applyFill="1" applyBorder="1" applyAlignment="1">
      <alignment horizontal="center" wrapText="1"/>
    </xf>
    <xf numFmtId="0" fontId="1" fillId="13" borderId="31" xfId="0" applyFont="1" applyFill="1" applyBorder="1" applyAlignment="1">
      <alignment horizontal="center"/>
    </xf>
    <xf numFmtId="0" fontId="1" fillId="13" borderId="32" xfId="0" applyFont="1" applyFill="1" applyBorder="1" applyAlignment="1">
      <alignment horizontal="center"/>
    </xf>
  </cellXfs>
  <cellStyles count="1">
    <cellStyle name="Normal" xfId="0" builtinId="0"/>
  </cellStyles>
  <dxfs count="20"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rgb="FF000000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rgb="FF000000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colors>
    <mruColors>
      <color rgb="FFFFFF99"/>
      <color rgb="FFCCFFCC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200"/>
              <a:t>התפלגות ציונים - נוסח א'</a:t>
            </a:r>
          </a:p>
        </c:rich>
      </c:tx>
      <c:layout>
        <c:manualLayout>
          <c:xMode val="edge"/>
          <c:yMode val="edge"/>
          <c:x val="0.21710753320014103"/>
          <c:y val="4.59182194985807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701492537313432E-2"/>
          <c:y val="0.17647058823529413"/>
          <c:w val="0.82089552238805974"/>
          <c:h val="0.55656108597285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'פלט תוצאות א'!$K$7:$L$14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א'!$L$8:$L$15</c:f>
              <c:numCache>
                <c:formatCode>General</c:formatCode>
                <c:ptCount val="8"/>
              </c:numCache>
            </c:numRef>
          </c:val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'פלט תוצאות א'!$K$7:$L$14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א'!$M$7:$M$14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60288"/>
        <c:axId val="84461824"/>
      </c:barChart>
      <c:catAx>
        <c:axId val="844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6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461824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1000"/>
                  <a:t>מספר תלמידים</a:t>
                </a:r>
              </a:p>
            </c:rich>
          </c:tx>
          <c:layout>
            <c:manualLayout>
              <c:xMode val="edge"/>
              <c:yMode val="edge"/>
              <c:x val="0.93432835820895521"/>
              <c:y val="0.28506787330316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60288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200"/>
              <a:t>התפלגות ציונים - נוסח ב'</a:t>
            </a:r>
          </a:p>
        </c:rich>
      </c:tx>
      <c:layout>
        <c:manualLayout>
          <c:xMode val="edge"/>
          <c:yMode val="edge"/>
          <c:x val="0.21710753320014103"/>
          <c:y val="4.59182194985807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701492537313432E-2"/>
          <c:y val="0.17647058823529413"/>
          <c:w val="0.82089552238805974"/>
          <c:h val="0.55656108597285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'פלט תוצאות ב'!$K$7:$L$14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ב'!$L$8:$L$15</c:f>
              <c:numCache>
                <c:formatCode>General</c:formatCode>
                <c:ptCount val="8"/>
              </c:numCache>
            </c:numRef>
          </c:val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'פלט תוצאות ב'!$K$7:$L$14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ב'!$M$7:$M$14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68480"/>
        <c:axId val="102870016"/>
      </c:barChart>
      <c:catAx>
        <c:axId val="10286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87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70016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1000"/>
                  <a:t>מספר תלמידים</a:t>
                </a:r>
              </a:p>
            </c:rich>
          </c:tx>
          <c:layout>
            <c:manualLayout>
              <c:xMode val="edge"/>
              <c:yMode val="edge"/>
              <c:x val="0.93432835820895521"/>
              <c:y val="0.28506787330316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868480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200" baseline="0"/>
              <a:t>התפלגות הציונים לכיתה</a:t>
            </a:r>
          </a:p>
        </c:rich>
      </c:tx>
      <c:layout>
        <c:manualLayout>
          <c:xMode val="edge"/>
          <c:yMode val="edge"/>
          <c:x val="0.35391011308771586"/>
          <c:y val="4.11522633744855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864259549132647E-2"/>
          <c:y val="0.1810706865302153"/>
          <c:w val="0.83745024243313249"/>
          <c:h val="0.563788273969079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'פלט תוצאות המבחן'!$M$6:$N$13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המבחן'!$N$7:$N$13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'פלט תוצאות המבחן'!$M$6:$N$13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המבחן'!$O$6:$O$13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13760"/>
        <c:axId val="102615296"/>
      </c:barChart>
      <c:catAx>
        <c:axId val="10261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61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15296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מספר תלמידים</a:t>
                </a:r>
              </a:p>
            </c:rich>
          </c:tx>
          <c:layout>
            <c:manualLayout>
              <c:xMode val="edge"/>
              <c:yMode val="edge"/>
              <c:x val="0.92181264378989658"/>
              <c:y val="0.28806713975567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613760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200" b="1" i="0" baseline="0">
                <a:effectLst/>
              </a:rPr>
              <a:t>אחוז הצלחה של הכיתה על פי נושא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('פלט תוצאות המבחן'!$J$10:$J$13,'פלט תוצאות המבחן'!$J$15:$J$18)</c:f>
              <c:strCache>
                <c:ptCount val="5"/>
                <c:pt idx="0">
                  <c:v>חומרים – כימיה </c:v>
                </c:pt>
                <c:pt idx="1">
                  <c:v>הזנה ומיומנויות חקר</c:v>
                </c:pt>
                <c:pt idx="2">
                  <c:v>ביולוגיה - תורשה</c:v>
                </c:pt>
                <c:pt idx="4">
                  <c:v>אנרגיה ומערכות טכנולוגיות</c:v>
                </c:pt>
              </c:strCache>
            </c:strRef>
          </c:cat>
          <c:val>
            <c:numRef>
              <c:f>('פלט תוצאות המבחן'!$K$10:$K$13,'פלט תוצאות המבחן'!$K$15:$K$18)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42048"/>
        <c:axId val="102643584"/>
      </c:barChart>
      <c:catAx>
        <c:axId val="102642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2643584"/>
        <c:crosses val="autoZero"/>
        <c:auto val="1"/>
        <c:lblAlgn val="ctr"/>
        <c:lblOffset val="100"/>
        <c:noMultiLvlLbl val="0"/>
      </c:catAx>
      <c:valAx>
        <c:axId val="1026435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264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800" b="1" i="0" u="none" strike="noStrike" baseline="0">
                <a:effectLst/>
              </a:rPr>
              <a:t>אחוז הצלחה של הכיתה על פי פרק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8368794326241134E-2"/>
          <c:y val="0.25035906969962091"/>
          <c:w val="0.84349238743609656"/>
          <c:h val="0.6369251239428405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('פלט תוצאות המבחן'!$I$9:$J$9,'פלט תוצאות המבחן'!$I$14:$J$14)</c:f>
              <c:strCache>
                <c:ptCount val="2"/>
                <c:pt idx="0">
                  <c:v>פרק 1</c:v>
                </c:pt>
                <c:pt idx="1">
                  <c:v>פרק 2</c:v>
                </c:pt>
              </c:strCache>
            </c:strRef>
          </c:cat>
          <c:val>
            <c:numRef>
              <c:f>('פלט תוצאות המבחן'!$K$9,'פלט תוצאות המבחן'!$K$14)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76352"/>
        <c:axId val="102677888"/>
      </c:barChart>
      <c:catAx>
        <c:axId val="102676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2677888"/>
        <c:crosses val="autoZero"/>
        <c:auto val="1"/>
        <c:lblAlgn val="ctr"/>
        <c:lblOffset val="100"/>
        <c:noMultiLvlLbl val="0"/>
      </c:catAx>
      <c:valAx>
        <c:axId val="102677888"/>
        <c:scaling>
          <c:orientation val="minMax"/>
          <c:max val="1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267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</xdr:row>
      <xdr:rowOff>28575</xdr:rowOff>
    </xdr:from>
    <xdr:to>
      <xdr:col>13</xdr:col>
      <xdr:colOff>409575</xdr:colOff>
      <xdr:row>73</xdr:row>
      <xdr:rowOff>95250</xdr:rowOff>
    </xdr:to>
    <xdr:pic>
      <xdr:nvPicPr>
        <xdr:cNvPr id="4" name="Picture 338" descr="הנחיות-מיפוי-הישגי-תלמידים-לצורך-הפקת-תועלת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352025" y="609600"/>
          <a:ext cx="7620000" cy="1220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16</xdr:row>
      <xdr:rowOff>95250</xdr:rowOff>
    </xdr:from>
    <xdr:to>
      <xdr:col>14</xdr:col>
      <xdr:colOff>390525</xdr:colOff>
      <xdr:row>28</xdr:row>
      <xdr:rowOff>142875</xdr:rowOff>
    </xdr:to>
    <xdr:graphicFrame macro="">
      <xdr:nvGraphicFramePr>
        <xdr:cNvPr id="368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16</xdr:row>
      <xdr:rowOff>95250</xdr:rowOff>
    </xdr:from>
    <xdr:to>
      <xdr:col>14</xdr:col>
      <xdr:colOff>390525</xdr:colOff>
      <xdr:row>28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19</xdr:row>
      <xdr:rowOff>9525</xdr:rowOff>
    </xdr:from>
    <xdr:to>
      <xdr:col>15</xdr:col>
      <xdr:colOff>228599</xdr:colOff>
      <xdr:row>30</xdr:row>
      <xdr:rowOff>161925</xdr:rowOff>
    </xdr:to>
    <xdr:graphicFrame macro="">
      <xdr:nvGraphicFramePr>
        <xdr:cNvPr id="56327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31</xdr:row>
      <xdr:rowOff>157162</xdr:rowOff>
    </xdr:from>
    <xdr:to>
      <xdr:col>15</xdr:col>
      <xdr:colOff>285750</xdr:colOff>
      <xdr:row>47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48</xdr:row>
      <xdr:rowOff>147637</xdr:rowOff>
    </xdr:from>
    <xdr:to>
      <xdr:col>15</xdr:col>
      <xdr:colOff>276225</xdr:colOff>
      <xdr:row>65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99" name="List2" displayName="List2" ref="BO1:BO5" totalsRowShown="0" headerRowDxfId="19" dataDxfId="18">
  <autoFilter ref="BO1:BO5"/>
  <tableColumns count="1">
    <tableColumn id="1" name="שאלה פתוחה" dataDxfId="1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03" name="List6" displayName="List6" ref="BI1:BI4" totalsRowShown="0" headerRowDxfId="16" dataDxfId="15">
  <autoFilter ref="BI1:BI4"/>
  <tableColumns count="1">
    <tableColumn id="1" name="שאלה פתוחה פשוטה" dataDxfId="1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1" name="List11" displayName="List11" ref="BK1:BK4" totalsRowShown="0" headerRowDxfId="13">
  <autoFilter ref="BK1:BK4"/>
  <tableColumns count="1">
    <tableColumn id="1" name="מבחן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" name="List22" displayName="List22" ref="BO1:BO5" totalsRowShown="0" headerRowDxfId="9" dataDxfId="8">
  <autoFilter ref="BO1:BO5"/>
  <tableColumns count="1">
    <tableColumn id="1" name="שאלה פתוחה" dataDxfId="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2" name="List63" displayName="List63" ref="BI1:BI4" totalsRowShown="0" headerRowDxfId="6" dataDxfId="5">
  <autoFilter ref="BI1:BI4"/>
  <tableColumns count="1">
    <tableColumn id="1" name="שאלה פתוחה פשוטה" dataDxfId="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3" name="List114" displayName="List114" ref="BK1:BK4" totalsRowShown="0" headerRowDxfId="3">
  <autoFilter ref="BK1:BK4"/>
  <tableColumns count="1">
    <tableColumn id="1" name="מבחן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rightToLeft="1" tabSelected="1" topLeftCell="A58" workbookViewId="0">
      <selection activeCell="R14" sqref="R14"/>
    </sheetView>
  </sheetViews>
  <sheetFormatPr defaultRowHeight="12.75" x14ac:dyDescent="0.2"/>
  <sheetData>
    <row r="2" spans="2:16" ht="20.25" x14ac:dyDescent="0.3">
      <c r="B2" s="209" t="s">
        <v>219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7" spans="2:16" ht="18" x14ac:dyDescent="0.25">
      <c r="C7" s="78"/>
    </row>
    <row r="8" spans="2:16" ht="14.25" x14ac:dyDescent="0.2">
      <c r="C8" s="80"/>
    </row>
    <row r="9" spans="2:16" ht="14.25" x14ac:dyDescent="0.2">
      <c r="C9" s="80"/>
    </row>
    <row r="10" spans="2:16" ht="15" x14ac:dyDescent="0.25">
      <c r="C10" s="81"/>
    </row>
    <row r="11" spans="2:16" ht="20.25" x14ac:dyDescent="0.3">
      <c r="C11" s="80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spans="2:16" ht="14.25" x14ac:dyDescent="0.2">
      <c r="C12" s="80"/>
    </row>
    <row r="14" spans="2:16" ht="15" x14ac:dyDescent="0.25">
      <c r="C14" s="82"/>
    </row>
    <row r="15" spans="2:16" ht="15" x14ac:dyDescent="0.25">
      <c r="C15" s="82"/>
    </row>
    <row r="16" spans="2:16" ht="15" x14ac:dyDescent="0.25">
      <c r="C16" s="82"/>
    </row>
    <row r="17" spans="3:3" ht="14.25" x14ac:dyDescent="0.2">
      <c r="C17" s="80"/>
    </row>
    <row r="18" spans="3:3" x14ac:dyDescent="0.2">
      <c r="C18" s="79"/>
    </row>
    <row r="19" spans="3:3" x14ac:dyDescent="0.2">
      <c r="C19" s="79"/>
    </row>
    <row r="20" spans="3:3" x14ac:dyDescent="0.2">
      <c r="C20" s="79"/>
    </row>
    <row r="21" spans="3:3" x14ac:dyDescent="0.2">
      <c r="C21" s="79"/>
    </row>
    <row r="22" spans="3:3" x14ac:dyDescent="0.2">
      <c r="C22" s="79"/>
    </row>
    <row r="23" spans="3:3" x14ac:dyDescent="0.2">
      <c r="C23" s="79"/>
    </row>
    <row r="24" spans="3:3" ht="15" x14ac:dyDescent="0.25">
      <c r="C24" s="81"/>
    </row>
    <row r="25" spans="3:3" ht="14.25" x14ac:dyDescent="0.2">
      <c r="C25" s="80"/>
    </row>
    <row r="26" spans="3:3" ht="15" x14ac:dyDescent="0.25">
      <c r="C26" s="83"/>
    </row>
    <row r="27" spans="3:3" ht="15" x14ac:dyDescent="0.25">
      <c r="C27" s="82"/>
    </row>
    <row r="28" spans="3:3" ht="15" x14ac:dyDescent="0.25">
      <c r="C28" s="82"/>
    </row>
    <row r="29" spans="3:3" ht="15" x14ac:dyDescent="0.25">
      <c r="C29" s="83"/>
    </row>
    <row r="30" spans="3:3" ht="15" x14ac:dyDescent="0.25">
      <c r="C30" s="82"/>
    </row>
    <row r="31" spans="3:3" ht="15" x14ac:dyDescent="0.25">
      <c r="C31" s="82"/>
    </row>
    <row r="32" spans="3:3" ht="15" x14ac:dyDescent="0.25">
      <c r="C32" s="84"/>
    </row>
    <row r="33" spans="3:3" ht="15" x14ac:dyDescent="0.25">
      <c r="C33" s="84"/>
    </row>
    <row r="34" spans="3:3" ht="15" x14ac:dyDescent="0.25">
      <c r="C34" s="84"/>
    </row>
    <row r="35" spans="3:3" ht="15" x14ac:dyDescent="0.25">
      <c r="C35" s="84"/>
    </row>
    <row r="36" spans="3:3" ht="15" x14ac:dyDescent="0.25">
      <c r="C36" s="82"/>
    </row>
    <row r="37" spans="3:3" ht="15" x14ac:dyDescent="0.25">
      <c r="C37" s="82"/>
    </row>
    <row r="38" spans="3:3" ht="15" x14ac:dyDescent="0.25">
      <c r="C38" s="83"/>
    </row>
    <row r="40" spans="3:3" ht="15" x14ac:dyDescent="0.25">
      <c r="C40" s="85"/>
    </row>
  </sheetData>
  <sheetProtection password="EA5E" sheet="1" objects="1" scenarios="1" selectLockedCells="1" selectUnlockedCells="1"/>
  <mergeCells count="1">
    <mergeCell ref="B2:N2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4"/>
  <sheetViews>
    <sheetView rightToLeft="1" zoomScaleNormal="100" workbookViewId="0">
      <pane ySplit="17" topLeftCell="A60" activePane="bottomLeft" state="frozen"/>
      <selection pane="bottomLeft" activeCell="AA62" sqref="AA62:AQ62"/>
    </sheetView>
  </sheetViews>
  <sheetFormatPr defaultRowHeight="12.75" x14ac:dyDescent="0.2"/>
  <cols>
    <col min="1" max="1" width="4.7109375" customWidth="1"/>
    <col min="2" max="2" width="24.5703125" customWidth="1"/>
    <col min="3" max="3" width="12.7109375" customWidth="1"/>
    <col min="4" max="4" width="13.28515625" customWidth="1"/>
    <col min="5" max="5" width="12.85546875" customWidth="1"/>
    <col min="6" max="6" width="13.28515625" customWidth="1"/>
    <col min="7" max="7" width="13.140625" customWidth="1"/>
    <col min="8" max="9" width="14.42578125" customWidth="1"/>
    <col min="10" max="10" width="12" customWidth="1"/>
    <col min="11" max="11" width="12.5703125" customWidth="1"/>
    <col min="12" max="12" width="11.85546875" customWidth="1"/>
    <col min="13" max="13" width="17.5703125" customWidth="1"/>
    <col min="14" max="14" width="14.7109375" customWidth="1"/>
    <col min="15" max="15" width="16.140625" customWidth="1"/>
    <col min="16" max="16" width="14.28515625" customWidth="1"/>
    <col min="17" max="17" width="14.85546875" customWidth="1"/>
    <col min="18" max="18" width="10.28515625" customWidth="1"/>
    <col min="19" max="19" width="13.28515625" customWidth="1"/>
    <col min="20" max="20" width="15.85546875" customWidth="1"/>
    <col min="21" max="21" width="14.140625" customWidth="1"/>
    <col min="22" max="22" width="14.42578125" customWidth="1"/>
    <col min="23" max="23" width="15.7109375" customWidth="1"/>
    <col min="24" max="24" width="12.7109375" customWidth="1"/>
    <col min="25" max="25" width="17.42578125" customWidth="1"/>
    <col min="26" max="26" width="5.85546875" customWidth="1"/>
    <col min="27" max="27" width="13.85546875" customWidth="1"/>
    <col min="28" max="28" width="13.5703125" customWidth="1"/>
    <col min="29" max="29" width="14.5703125" customWidth="1"/>
    <col min="30" max="30" width="13.140625" customWidth="1"/>
    <col min="31" max="32" width="11.7109375" customWidth="1"/>
    <col min="33" max="33" width="13.42578125" customWidth="1"/>
    <col min="34" max="43" width="15" customWidth="1"/>
    <col min="44" max="44" width="8.5703125" customWidth="1"/>
    <col min="45" max="45" width="7.42578125" customWidth="1"/>
    <col min="46" max="46" width="20" customWidth="1"/>
    <col min="47" max="47" width="15.7109375" customWidth="1"/>
    <col min="48" max="48" width="15" customWidth="1"/>
    <col min="49" max="49" width="6.140625" customWidth="1"/>
    <col min="50" max="53" width="15" customWidth="1"/>
    <col min="54" max="54" width="19.5703125" customWidth="1"/>
    <col min="55" max="55" width="6" customWidth="1"/>
    <col min="56" max="56" width="14.28515625" customWidth="1"/>
    <col min="57" max="57" width="2.5703125" customWidth="1"/>
    <col min="58" max="58" width="19.85546875" bestFit="1" customWidth="1"/>
    <col min="59" max="59" width="19.85546875" customWidth="1"/>
    <col min="60" max="60" width="5" customWidth="1"/>
    <col min="61" max="61" width="10.28515625" customWidth="1"/>
    <col min="62" max="62" width="10.42578125" customWidth="1"/>
    <col min="63" max="63" width="17.85546875" bestFit="1" customWidth="1"/>
    <col min="64" max="64" width="4.7109375" customWidth="1"/>
    <col min="65" max="65" width="22.140625" customWidth="1"/>
    <col min="66" max="66" width="4.140625" customWidth="1"/>
    <col min="67" max="67" width="17.7109375" customWidth="1"/>
    <col min="69" max="69" width="19.42578125" customWidth="1"/>
    <col min="71" max="71" width="13" customWidth="1"/>
  </cols>
  <sheetData>
    <row r="1" spans="1:69" ht="18" x14ac:dyDescent="0.25">
      <c r="A1" s="2"/>
      <c r="B1" s="228" t="s">
        <v>220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2"/>
      <c r="BC1" s="2"/>
      <c r="BG1" s="20" t="s">
        <v>77</v>
      </c>
      <c r="BI1" s="133" t="s">
        <v>25</v>
      </c>
      <c r="BK1" s="30" t="s">
        <v>30</v>
      </c>
      <c r="BM1" s="140" t="s">
        <v>8</v>
      </c>
      <c r="BO1" s="133" t="s">
        <v>9</v>
      </c>
      <c r="BQ1" s="140" t="s">
        <v>76</v>
      </c>
    </row>
    <row r="2" spans="1:69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18"/>
      <c r="BC2" s="18"/>
      <c r="BG2">
        <v>1</v>
      </c>
      <c r="BI2" s="134" t="s">
        <v>4</v>
      </c>
      <c r="BK2" t="s">
        <v>31</v>
      </c>
      <c r="BM2" s="134" t="s">
        <v>0</v>
      </c>
      <c r="BO2" s="134" t="s">
        <v>4</v>
      </c>
      <c r="BQ2" s="134">
        <v>1</v>
      </c>
    </row>
    <row r="3" spans="1:69" x14ac:dyDescent="0.2">
      <c r="A3" s="2"/>
      <c r="B3" s="4" t="s">
        <v>10</v>
      </c>
      <c r="C3" s="229"/>
      <c r="D3" s="230"/>
      <c r="E3" s="2"/>
      <c r="F3" s="5" t="s">
        <v>11</v>
      </c>
      <c r="G3" s="238"/>
      <c r="H3" s="238"/>
      <c r="I3" s="238"/>
      <c r="J3" s="2"/>
      <c r="K3" s="4" t="s">
        <v>12</v>
      </c>
      <c r="L3" s="28"/>
      <c r="M3" s="2"/>
      <c r="N3" s="5" t="s">
        <v>13</v>
      </c>
      <c r="O3" s="28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2"/>
      <c r="BC3" s="2"/>
      <c r="BG3">
        <v>2</v>
      </c>
      <c r="BI3" s="134" t="s">
        <v>6</v>
      </c>
      <c r="BK3" t="s">
        <v>32</v>
      </c>
      <c r="BM3" s="134" t="s">
        <v>1</v>
      </c>
      <c r="BO3" s="134" t="s">
        <v>5</v>
      </c>
      <c r="BQ3" s="134">
        <v>2</v>
      </c>
    </row>
    <row r="4" spans="1:69" ht="17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6"/>
      <c r="BG4">
        <v>3</v>
      </c>
      <c r="BI4" s="134" t="s">
        <v>7</v>
      </c>
      <c r="BK4" t="s">
        <v>7</v>
      </c>
      <c r="BM4" s="134" t="s">
        <v>2</v>
      </c>
      <c r="BO4" s="134" t="s">
        <v>6</v>
      </c>
      <c r="BQ4" s="134">
        <v>3</v>
      </c>
    </row>
    <row r="5" spans="1:69" ht="13.5" thickBot="1" x14ac:dyDescent="0.25">
      <c r="A5" s="2"/>
      <c r="B5" s="236" t="s">
        <v>71</v>
      </c>
      <c r="C5" s="237"/>
      <c r="D5" s="116" t="s">
        <v>115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G5" t="s">
        <v>7</v>
      </c>
      <c r="BM5" s="134" t="s">
        <v>3</v>
      </c>
      <c r="BO5" s="134" t="s">
        <v>7</v>
      </c>
      <c r="BQ5" s="134">
        <v>4</v>
      </c>
    </row>
    <row r="6" spans="1:69" ht="15" customHeight="1" x14ac:dyDescent="0.3">
      <c r="A6" s="2"/>
      <c r="B6" s="211" t="s">
        <v>196</v>
      </c>
      <c r="C6" s="212"/>
      <c r="D6" s="125">
        <v>17</v>
      </c>
      <c r="E6" s="2"/>
      <c r="F6" s="213" t="s">
        <v>62</v>
      </c>
      <c r="G6" s="214"/>
      <c r="H6" s="214"/>
      <c r="I6" s="214"/>
      <c r="J6" s="215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M6" s="134" t="s">
        <v>7</v>
      </c>
      <c r="BQ6" s="134" t="s">
        <v>7</v>
      </c>
    </row>
    <row r="7" spans="1:69" ht="15" customHeight="1" thickBot="1" x14ac:dyDescent="0.35">
      <c r="A7" s="2"/>
      <c r="B7" s="211" t="s">
        <v>197</v>
      </c>
      <c r="C7" s="212"/>
      <c r="D7" s="125">
        <v>26</v>
      </c>
      <c r="E7" s="2"/>
      <c r="F7" s="216" t="s">
        <v>61</v>
      </c>
      <c r="G7" s="217"/>
      <c r="H7" s="217"/>
      <c r="I7" s="217"/>
      <c r="J7" s="218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I7" s="1"/>
    </row>
    <row r="8" spans="1:69" ht="18" customHeight="1" thickBot="1" x14ac:dyDescent="0.35">
      <c r="A8" s="2"/>
      <c r="B8" s="231" t="s">
        <v>127</v>
      </c>
      <c r="C8" s="232"/>
      <c r="D8" s="115">
        <v>17</v>
      </c>
      <c r="E8" s="2"/>
      <c r="F8" s="233">
        <f>SUM(D6:D11)</f>
        <v>100</v>
      </c>
      <c r="G8" s="234"/>
      <c r="H8" s="234"/>
      <c r="I8" s="234"/>
      <c r="J8" s="235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G8" s="133" t="s">
        <v>200</v>
      </c>
      <c r="BI8" s="137" t="s">
        <v>117</v>
      </c>
      <c r="BJ8" s="134"/>
      <c r="BK8" s="133" t="s">
        <v>173</v>
      </c>
      <c r="BM8" s="133" t="s">
        <v>126</v>
      </c>
      <c r="BO8" s="133" t="s">
        <v>139</v>
      </c>
      <c r="BP8" s="134"/>
      <c r="BQ8" s="133" t="s">
        <v>169</v>
      </c>
    </row>
    <row r="9" spans="1:69" ht="14.25" customHeight="1" x14ac:dyDescent="0.3">
      <c r="A9" s="2"/>
      <c r="B9" s="145" t="s">
        <v>198</v>
      </c>
      <c r="C9" s="146"/>
      <c r="D9" s="126">
        <v>40</v>
      </c>
      <c r="E9" s="2"/>
      <c r="F9" s="148"/>
      <c r="G9" s="148"/>
      <c r="H9" s="148"/>
      <c r="I9" s="148"/>
      <c r="J9" s="148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G9" s="134" t="s">
        <v>4</v>
      </c>
      <c r="BI9" s="134" t="s">
        <v>4</v>
      </c>
      <c r="BJ9" s="134"/>
      <c r="BK9" s="136" t="s">
        <v>174</v>
      </c>
      <c r="BM9" s="135" t="s">
        <v>99</v>
      </c>
      <c r="BO9" s="135" t="s">
        <v>140</v>
      </c>
      <c r="BP9" s="134"/>
      <c r="BQ9" s="136" t="s">
        <v>167</v>
      </c>
    </row>
    <row r="10" spans="1:69" ht="12.75" customHeight="1" x14ac:dyDescent="0.3">
      <c r="A10" s="2"/>
      <c r="B10" s="145"/>
      <c r="C10" s="146"/>
      <c r="D10" s="126"/>
      <c r="E10" s="2"/>
      <c r="F10" s="148"/>
      <c r="G10" s="148"/>
      <c r="H10" s="148"/>
      <c r="I10" s="148"/>
      <c r="J10" s="148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G10" s="135" t="s">
        <v>179</v>
      </c>
      <c r="BI10" s="135" t="s">
        <v>116</v>
      </c>
      <c r="BJ10" s="134"/>
      <c r="BK10" s="136" t="s">
        <v>142</v>
      </c>
      <c r="BM10" s="136" t="s">
        <v>100</v>
      </c>
      <c r="BO10" s="135" t="s">
        <v>141</v>
      </c>
      <c r="BP10" s="134"/>
      <c r="BQ10" s="136" t="s">
        <v>168</v>
      </c>
    </row>
    <row r="11" spans="1:69" ht="14.25" customHeight="1" x14ac:dyDescent="0.3">
      <c r="A11" s="2"/>
      <c r="B11" s="168"/>
      <c r="C11" s="168"/>
      <c r="D11" s="168"/>
      <c r="E11" s="2"/>
      <c r="F11" s="148"/>
      <c r="G11" s="148"/>
      <c r="H11" s="148"/>
      <c r="I11" s="148"/>
      <c r="J11" s="148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G11" s="135" t="s">
        <v>180</v>
      </c>
      <c r="BI11" s="135" t="s">
        <v>83</v>
      </c>
      <c r="BJ11" s="134"/>
      <c r="BK11" s="136" t="s">
        <v>96</v>
      </c>
      <c r="BM11" s="136" t="s">
        <v>143</v>
      </c>
      <c r="BO11" s="135" t="s">
        <v>6</v>
      </c>
      <c r="BP11" s="134"/>
      <c r="BQ11" s="136" t="s">
        <v>6</v>
      </c>
    </row>
    <row r="12" spans="1:69" ht="12.75" customHeight="1" x14ac:dyDescent="0.3">
      <c r="A12" s="2"/>
      <c r="B12" s="159"/>
      <c r="C12" s="160"/>
      <c r="D12" s="126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E12" s="89"/>
      <c r="BG12" s="135" t="s">
        <v>81</v>
      </c>
      <c r="BI12" s="135" t="s">
        <v>84</v>
      </c>
      <c r="BJ12" s="134"/>
      <c r="BK12" s="136" t="s">
        <v>97</v>
      </c>
      <c r="BM12" s="136" t="s">
        <v>81</v>
      </c>
      <c r="BO12" s="134" t="s">
        <v>7</v>
      </c>
      <c r="BP12" s="134"/>
      <c r="BQ12" s="136" t="s">
        <v>7</v>
      </c>
    </row>
    <row r="13" spans="1:69" x14ac:dyDescent="0.2">
      <c r="A13" s="2"/>
      <c r="B13" s="2"/>
      <c r="D13" s="164"/>
      <c r="F13" s="164"/>
      <c r="H13" s="164"/>
      <c r="J13" s="164"/>
      <c r="L13" s="164"/>
      <c r="N13" s="164"/>
      <c r="P13" s="164"/>
      <c r="R13" s="164"/>
      <c r="T13" s="164"/>
      <c r="V13" s="164"/>
      <c r="X13" s="164"/>
      <c r="BG13" s="135" t="s">
        <v>7</v>
      </c>
      <c r="BI13" s="135" t="s">
        <v>6</v>
      </c>
      <c r="BJ13" s="138"/>
      <c r="BK13" s="136" t="s">
        <v>6</v>
      </c>
      <c r="BM13" s="134" t="s">
        <v>7</v>
      </c>
    </row>
    <row r="14" spans="1:69" x14ac:dyDescent="0.2">
      <c r="A14" s="219"/>
      <c r="B14" s="96" t="s">
        <v>17</v>
      </c>
      <c r="C14" s="223" t="s">
        <v>195</v>
      </c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5"/>
      <c r="Z14" s="239"/>
      <c r="AA14" s="223" t="s">
        <v>194</v>
      </c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5"/>
      <c r="AR14" s="149"/>
      <c r="AS14" s="240" t="s">
        <v>151</v>
      </c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135" t="s">
        <v>7</v>
      </c>
      <c r="BJ14" s="139"/>
      <c r="BK14" s="136" t="s">
        <v>7</v>
      </c>
      <c r="BM14" s="1"/>
      <c r="BP14" s="57"/>
    </row>
    <row r="15" spans="1:69" x14ac:dyDescent="0.2">
      <c r="A15" s="220"/>
      <c r="B15" s="7" t="s">
        <v>19</v>
      </c>
      <c r="C15" s="64" t="s">
        <v>88</v>
      </c>
      <c r="D15" s="64" t="s">
        <v>128</v>
      </c>
      <c r="E15" s="64">
        <v>2</v>
      </c>
      <c r="F15" s="64">
        <v>3</v>
      </c>
      <c r="G15" s="64">
        <v>4</v>
      </c>
      <c r="H15" s="64" t="s">
        <v>79</v>
      </c>
      <c r="I15" s="64" t="s">
        <v>80</v>
      </c>
      <c r="J15" s="64" t="s">
        <v>103</v>
      </c>
      <c r="K15" s="64" t="s">
        <v>104</v>
      </c>
      <c r="L15" s="64" t="s">
        <v>159</v>
      </c>
      <c r="M15" s="64" t="s">
        <v>93</v>
      </c>
      <c r="N15" s="64" t="s">
        <v>94</v>
      </c>
      <c r="O15" s="64" t="s">
        <v>210</v>
      </c>
      <c r="P15" s="64" t="s">
        <v>211</v>
      </c>
      <c r="Q15" s="64" t="s">
        <v>212</v>
      </c>
      <c r="R15" s="64" t="s">
        <v>75</v>
      </c>
      <c r="S15" s="64" t="s">
        <v>162</v>
      </c>
      <c r="T15" s="102" t="s">
        <v>163</v>
      </c>
      <c r="U15" s="102" t="s">
        <v>164</v>
      </c>
      <c r="V15" s="102" t="s">
        <v>107</v>
      </c>
      <c r="W15" s="102" t="s">
        <v>108</v>
      </c>
      <c r="X15" s="64" t="s">
        <v>109</v>
      </c>
      <c r="Y15" s="64" t="s">
        <v>110</v>
      </c>
      <c r="Z15" s="227"/>
      <c r="AA15" s="64">
        <v>11</v>
      </c>
      <c r="AB15" s="102" t="s">
        <v>73</v>
      </c>
      <c r="AC15" s="102" t="s">
        <v>74</v>
      </c>
      <c r="AD15" s="102" t="s">
        <v>113</v>
      </c>
      <c r="AE15" s="102" t="s">
        <v>114</v>
      </c>
      <c r="AF15" s="102" t="s">
        <v>165</v>
      </c>
      <c r="AG15" s="102" t="s">
        <v>166</v>
      </c>
      <c r="AH15" s="102" t="s">
        <v>118</v>
      </c>
      <c r="AI15" s="102" t="s">
        <v>119</v>
      </c>
      <c r="AJ15" s="102" t="s">
        <v>153</v>
      </c>
      <c r="AK15" s="102" t="s">
        <v>154</v>
      </c>
      <c r="AL15" s="102" t="s">
        <v>155</v>
      </c>
      <c r="AM15" s="102" t="s">
        <v>213</v>
      </c>
      <c r="AN15" s="102" t="s">
        <v>214</v>
      </c>
      <c r="AO15" s="102" t="s">
        <v>215</v>
      </c>
      <c r="AP15" s="102" t="s">
        <v>216</v>
      </c>
      <c r="AQ15" s="102" t="s">
        <v>217</v>
      </c>
      <c r="AR15" s="150"/>
      <c r="AS15" s="240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G15" s="58"/>
      <c r="BH15" s="58"/>
      <c r="BI15" s="58"/>
      <c r="BJ15" s="58"/>
      <c r="BK15" s="89"/>
      <c r="BM15" s="1"/>
      <c r="BP15" s="57"/>
    </row>
    <row r="16" spans="1:69" x14ac:dyDescent="0.2">
      <c r="A16" s="8"/>
      <c r="B16" s="9"/>
      <c r="C16" s="19" t="s">
        <v>82</v>
      </c>
      <c r="D16" s="19" t="s">
        <v>82</v>
      </c>
      <c r="E16" s="19" t="s">
        <v>82</v>
      </c>
      <c r="F16" s="19" t="s">
        <v>78</v>
      </c>
      <c r="G16" s="19" t="s">
        <v>82</v>
      </c>
      <c r="H16" s="19" t="s">
        <v>78</v>
      </c>
      <c r="I16" s="19" t="s">
        <v>82</v>
      </c>
      <c r="J16" s="19" t="s">
        <v>78</v>
      </c>
      <c r="K16" s="19" t="s">
        <v>82</v>
      </c>
      <c r="L16" s="19" t="s">
        <v>82</v>
      </c>
      <c r="M16" s="19" t="s">
        <v>78</v>
      </c>
      <c r="N16" s="19" t="s">
        <v>82</v>
      </c>
      <c r="O16" s="19" t="s">
        <v>78</v>
      </c>
      <c r="P16" s="19" t="s">
        <v>78</v>
      </c>
      <c r="Q16" s="19" t="s">
        <v>82</v>
      </c>
      <c r="R16" s="19" t="s">
        <v>78</v>
      </c>
      <c r="S16" s="19" t="s">
        <v>82</v>
      </c>
      <c r="T16" s="19" t="s">
        <v>78</v>
      </c>
      <c r="U16" s="19" t="s">
        <v>82</v>
      </c>
      <c r="V16" s="19" t="s">
        <v>82</v>
      </c>
      <c r="W16" s="19" t="s">
        <v>78</v>
      </c>
      <c r="X16" s="19" t="s">
        <v>82</v>
      </c>
      <c r="Y16" s="19" t="s">
        <v>82</v>
      </c>
      <c r="Z16" s="227"/>
      <c r="AA16" s="19" t="s">
        <v>82</v>
      </c>
      <c r="AB16" s="19" t="s">
        <v>82</v>
      </c>
      <c r="AC16" s="19" t="s">
        <v>78</v>
      </c>
      <c r="AD16" s="19" t="s">
        <v>82</v>
      </c>
      <c r="AE16" s="19" t="s">
        <v>82</v>
      </c>
      <c r="AF16" s="19" t="s">
        <v>78</v>
      </c>
      <c r="AG16" s="19" t="s">
        <v>82</v>
      </c>
      <c r="AH16" s="19" t="s">
        <v>78</v>
      </c>
      <c r="AI16" s="19" t="s">
        <v>82</v>
      </c>
      <c r="AJ16" s="19" t="s">
        <v>78</v>
      </c>
      <c r="AK16" s="19" t="s">
        <v>82</v>
      </c>
      <c r="AL16" s="19" t="s">
        <v>82</v>
      </c>
      <c r="AM16" s="19" t="s">
        <v>82</v>
      </c>
      <c r="AN16" s="19" t="s">
        <v>78</v>
      </c>
      <c r="AO16" s="19" t="s">
        <v>82</v>
      </c>
      <c r="AP16" s="19" t="s">
        <v>78</v>
      </c>
      <c r="AQ16" s="19" t="s">
        <v>82</v>
      </c>
      <c r="AR16" s="150"/>
      <c r="AS16" s="240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I16" s="88"/>
      <c r="BK16" s="89"/>
    </row>
    <row r="17" spans="1:71" x14ac:dyDescent="0.2">
      <c r="A17" s="7" t="s">
        <v>14</v>
      </c>
      <c r="B17" s="7" t="s">
        <v>15</v>
      </c>
      <c r="C17" s="15">
        <v>2</v>
      </c>
      <c r="D17" s="15">
        <v>3</v>
      </c>
      <c r="E17" s="15">
        <v>2</v>
      </c>
      <c r="F17" s="15">
        <v>2</v>
      </c>
      <c r="G17" s="15">
        <v>3</v>
      </c>
      <c r="H17" s="15">
        <v>3</v>
      </c>
      <c r="I17" s="15">
        <v>3</v>
      </c>
      <c r="J17" s="15">
        <v>2</v>
      </c>
      <c r="K17" s="15">
        <v>2</v>
      </c>
      <c r="L17" s="15">
        <v>3</v>
      </c>
      <c r="M17" s="15">
        <v>2</v>
      </c>
      <c r="N17" s="15">
        <v>3</v>
      </c>
      <c r="O17" s="15">
        <v>3</v>
      </c>
      <c r="P17" s="15">
        <v>2</v>
      </c>
      <c r="Q17" s="15">
        <v>3</v>
      </c>
      <c r="R17" s="15">
        <v>2</v>
      </c>
      <c r="S17" s="15">
        <v>3</v>
      </c>
      <c r="T17" s="15">
        <v>2</v>
      </c>
      <c r="U17" s="15">
        <v>2</v>
      </c>
      <c r="V17" s="15">
        <v>3</v>
      </c>
      <c r="W17" s="113">
        <v>3</v>
      </c>
      <c r="X17" s="15">
        <v>3</v>
      </c>
      <c r="Y17" s="15">
        <v>4</v>
      </c>
      <c r="Z17" s="226"/>
      <c r="AA17" s="15">
        <v>2</v>
      </c>
      <c r="AB17" s="113">
        <v>2</v>
      </c>
      <c r="AC17" s="113">
        <v>2</v>
      </c>
      <c r="AD17" s="113">
        <v>2</v>
      </c>
      <c r="AE17" s="113">
        <v>3</v>
      </c>
      <c r="AF17" s="113">
        <v>2</v>
      </c>
      <c r="AG17" s="113">
        <v>3</v>
      </c>
      <c r="AH17" s="113">
        <v>2</v>
      </c>
      <c r="AI17" s="113">
        <v>3</v>
      </c>
      <c r="AJ17" s="113">
        <v>2</v>
      </c>
      <c r="AK17" s="113">
        <v>3</v>
      </c>
      <c r="AL17" s="113">
        <v>2</v>
      </c>
      <c r="AM17" s="113">
        <v>3</v>
      </c>
      <c r="AN17" s="113">
        <v>2</v>
      </c>
      <c r="AO17" s="113">
        <v>3</v>
      </c>
      <c r="AP17" s="113">
        <v>2</v>
      </c>
      <c r="AQ17" s="113">
        <v>2</v>
      </c>
      <c r="AR17" s="150"/>
      <c r="AS17" s="147">
        <v>3</v>
      </c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G17" s="1" t="s">
        <v>152</v>
      </c>
      <c r="BI17" s="133" t="s">
        <v>172</v>
      </c>
      <c r="BJ17" s="134"/>
      <c r="BM17" s="1" t="s">
        <v>145</v>
      </c>
      <c r="BO17" s="133" t="s">
        <v>150</v>
      </c>
      <c r="BP17" s="134"/>
      <c r="BQ17" s="133" t="s">
        <v>170</v>
      </c>
      <c r="BS17" s="1"/>
    </row>
    <row r="18" spans="1:71" x14ac:dyDescent="0.2">
      <c r="A18" s="10">
        <v>1</v>
      </c>
      <c r="B18" s="107"/>
      <c r="C18" s="114"/>
      <c r="D18" s="114"/>
      <c r="E18" s="119"/>
      <c r="F18" s="114"/>
      <c r="G18" s="114"/>
      <c r="H18" s="114"/>
      <c r="I18" s="114"/>
      <c r="J18" s="114"/>
      <c r="K18" s="114"/>
      <c r="L18" s="114"/>
      <c r="M18" s="114"/>
      <c r="N18" s="114"/>
      <c r="O18" s="119"/>
      <c r="P18" s="114"/>
      <c r="Q18" s="119"/>
      <c r="R18" s="114"/>
      <c r="S18" s="114"/>
      <c r="T18" s="119"/>
      <c r="U18" s="119"/>
      <c r="V18" s="119"/>
      <c r="W18" s="114"/>
      <c r="X18" s="114"/>
      <c r="Y18" s="114"/>
      <c r="Z18" s="227"/>
      <c r="AA18" s="114"/>
      <c r="AB18" s="114"/>
      <c r="AC18" s="132"/>
      <c r="AD18" s="132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1"/>
      <c r="AS18" s="156">
        <v>0</v>
      </c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G18" s="89">
        <v>0</v>
      </c>
      <c r="BI18" s="135" t="s">
        <v>98</v>
      </c>
      <c r="BJ18" s="134"/>
      <c r="BK18" s="133" t="s">
        <v>144</v>
      </c>
      <c r="BM18" s="135" t="s">
        <v>146</v>
      </c>
      <c r="BO18" s="135" t="s">
        <v>98</v>
      </c>
      <c r="BP18" s="134"/>
      <c r="BQ18" s="136" t="s">
        <v>171</v>
      </c>
    </row>
    <row r="19" spans="1:71" x14ac:dyDescent="0.2">
      <c r="A19" s="10">
        <v>2</v>
      </c>
      <c r="B19" s="107"/>
      <c r="C19" s="114"/>
      <c r="D19" s="114"/>
      <c r="E19" s="119"/>
      <c r="F19" s="114"/>
      <c r="G19" s="114"/>
      <c r="H19" s="114"/>
      <c r="I19" s="114"/>
      <c r="J19" s="114"/>
      <c r="K19" s="114"/>
      <c r="L19" s="114"/>
      <c r="M19" s="114"/>
      <c r="N19" s="114"/>
      <c r="O19" s="119"/>
      <c r="P19" s="114"/>
      <c r="Q19" s="119"/>
      <c r="R19" s="114"/>
      <c r="S19" s="114"/>
      <c r="T19" s="119"/>
      <c r="U19" s="119"/>
      <c r="V19" s="119"/>
      <c r="W19" s="114"/>
      <c r="X19" s="114"/>
      <c r="Y19" s="114"/>
      <c r="Z19" s="227"/>
      <c r="AA19" s="114"/>
      <c r="AB19" s="114"/>
      <c r="AC19" s="132"/>
      <c r="AD19" s="132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1"/>
      <c r="AS19" s="156">
        <v>0</v>
      </c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G19" s="89">
        <v>1</v>
      </c>
      <c r="BI19" s="135" t="s">
        <v>99</v>
      </c>
      <c r="BJ19" s="134"/>
      <c r="BK19" s="134" t="s">
        <v>4</v>
      </c>
      <c r="BM19" s="135" t="s">
        <v>147</v>
      </c>
      <c r="BO19" s="144" t="s">
        <v>156</v>
      </c>
      <c r="BP19" s="134"/>
      <c r="BQ19" s="134" t="s">
        <v>193</v>
      </c>
      <c r="BS19" s="89"/>
    </row>
    <row r="20" spans="1:71" x14ac:dyDescent="0.2">
      <c r="A20" s="10">
        <v>3</v>
      </c>
      <c r="B20" s="107"/>
      <c r="C20" s="114"/>
      <c r="D20" s="114"/>
      <c r="E20" s="119"/>
      <c r="F20" s="114"/>
      <c r="G20" s="114"/>
      <c r="H20" s="114"/>
      <c r="I20" s="114"/>
      <c r="J20" s="114"/>
      <c r="K20" s="114"/>
      <c r="L20" s="114"/>
      <c r="M20" s="114"/>
      <c r="N20" s="114"/>
      <c r="O20" s="119"/>
      <c r="P20" s="114"/>
      <c r="Q20" s="119"/>
      <c r="R20" s="114"/>
      <c r="S20" s="114"/>
      <c r="T20" s="119"/>
      <c r="U20" s="119"/>
      <c r="V20" s="119"/>
      <c r="W20" s="114"/>
      <c r="X20" s="114"/>
      <c r="Y20" s="114"/>
      <c r="Z20" s="226"/>
      <c r="AA20" s="114"/>
      <c r="AB20" s="114"/>
      <c r="AC20" s="132"/>
      <c r="AD20" s="132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1"/>
      <c r="AS20" s="156">
        <v>0</v>
      </c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G20" s="89">
        <v>2</v>
      </c>
      <c r="BI20" s="135" t="s">
        <v>100</v>
      </c>
      <c r="BJ20" s="134"/>
      <c r="BK20" s="136" t="s">
        <v>83</v>
      </c>
      <c r="BM20" s="135" t="s">
        <v>148</v>
      </c>
      <c r="BO20" s="136" t="s">
        <v>95</v>
      </c>
      <c r="BP20" s="134"/>
      <c r="BQ20" s="134" t="s">
        <v>6</v>
      </c>
      <c r="BS20" s="89"/>
    </row>
    <row r="21" spans="1:71" x14ac:dyDescent="0.2">
      <c r="A21" s="10">
        <v>4</v>
      </c>
      <c r="B21" s="107"/>
      <c r="C21" s="114"/>
      <c r="D21" s="114"/>
      <c r="E21" s="119"/>
      <c r="F21" s="114"/>
      <c r="G21" s="114"/>
      <c r="H21" s="114"/>
      <c r="I21" s="114"/>
      <c r="J21" s="114"/>
      <c r="K21" s="114"/>
      <c r="L21" s="114"/>
      <c r="M21" s="114"/>
      <c r="N21" s="114"/>
      <c r="O21" s="119"/>
      <c r="P21" s="114"/>
      <c r="Q21" s="119"/>
      <c r="R21" s="114"/>
      <c r="S21" s="114"/>
      <c r="T21" s="119"/>
      <c r="U21" s="119"/>
      <c r="V21" s="119"/>
      <c r="W21" s="114"/>
      <c r="X21" s="114"/>
      <c r="Y21" s="114"/>
      <c r="Z21" s="227"/>
      <c r="AA21" s="114"/>
      <c r="AB21" s="114"/>
      <c r="AC21" s="132"/>
      <c r="AD21" s="132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1"/>
      <c r="AS21" s="156">
        <v>0</v>
      </c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G21" s="89">
        <v>3</v>
      </c>
      <c r="BI21" s="135" t="s">
        <v>85</v>
      </c>
      <c r="BJ21" s="134"/>
      <c r="BK21" s="136" t="s">
        <v>84</v>
      </c>
      <c r="BM21" s="135" t="s">
        <v>149</v>
      </c>
      <c r="BO21" s="134" t="s">
        <v>7</v>
      </c>
      <c r="BP21" s="134"/>
      <c r="BQ21" s="134" t="s">
        <v>7</v>
      </c>
      <c r="BS21" s="89"/>
    </row>
    <row r="22" spans="1:71" x14ac:dyDescent="0.2">
      <c r="A22" s="10">
        <v>5</v>
      </c>
      <c r="B22" s="107"/>
      <c r="C22" s="114"/>
      <c r="D22" s="114"/>
      <c r="E22" s="119"/>
      <c r="F22" s="114"/>
      <c r="G22" s="114"/>
      <c r="H22" s="114"/>
      <c r="I22" s="114"/>
      <c r="J22" s="114"/>
      <c r="K22" s="114"/>
      <c r="L22" s="114"/>
      <c r="M22" s="114"/>
      <c r="N22" s="114"/>
      <c r="O22" s="119"/>
      <c r="P22" s="114"/>
      <c r="Q22" s="119"/>
      <c r="R22" s="114"/>
      <c r="S22" s="114"/>
      <c r="T22" s="119"/>
      <c r="U22" s="119"/>
      <c r="V22" s="119"/>
      <c r="W22" s="114"/>
      <c r="X22" s="114"/>
      <c r="Y22" s="114"/>
      <c r="Z22" s="227"/>
      <c r="AA22" s="114"/>
      <c r="AB22" s="114"/>
      <c r="AC22" s="132"/>
      <c r="AD22" s="132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1"/>
      <c r="AS22" s="156">
        <v>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G22" s="89"/>
      <c r="BI22" s="135" t="s">
        <v>81</v>
      </c>
      <c r="BJ22" s="134"/>
      <c r="BK22" s="136" t="s">
        <v>6</v>
      </c>
      <c r="BM22" s="135" t="s">
        <v>81</v>
      </c>
      <c r="BO22" s="89"/>
      <c r="BS22" s="89"/>
    </row>
    <row r="23" spans="1:71" x14ac:dyDescent="0.2">
      <c r="A23" s="10">
        <v>6</v>
      </c>
      <c r="B23" s="107"/>
      <c r="C23" s="114"/>
      <c r="D23" s="114"/>
      <c r="E23" s="119"/>
      <c r="F23" s="114"/>
      <c r="G23" s="114"/>
      <c r="H23" s="114"/>
      <c r="I23" s="114"/>
      <c r="J23" s="114"/>
      <c r="K23" s="114"/>
      <c r="L23" s="114"/>
      <c r="M23" s="114"/>
      <c r="N23" s="114"/>
      <c r="O23" s="119"/>
      <c r="P23" s="114"/>
      <c r="Q23" s="119"/>
      <c r="R23" s="114"/>
      <c r="S23" s="114"/>
      <c r="T23" s="119"/>
      <c r="U23" s="119"/>
      <c r="V23" s="119"/>
      <c r="W23" s="114"/>
      <c r="X23" s="114"/>
      <c r="Y23" s="114"/>
      <c r="Z23" s="226"/>
      <c r="AA23" s="114"/>
      <c r="AB23" s="114"/>
      <c r="AC23" s="132"/>
      <c r="AD23" s="132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1"/>
      <c r="AS23" s="156">
        <v>0</v>
      </c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G23" s="89"/>
      <c r="BI23" s="135" t="s">
        <v>7</v>
      </c>
      <c r="BJ23" s="134"/>
      <c r="BK23" s="134" t="s">
        <v>7</v>
      </c>
      <c r="BM23" s="135" t="s">
        <v>7</v>
      </c>
      <c r="BS23" s="89"/>
    </row>
    <row r="24" spans="1:71" x14ac:dyDescent="0.2">
      <c r="A24" s="10">
        <v>7</v>
      </c>
      <c r="B24" s="107"/>
      <c r="C24" s="114"/>
      <c r="D24" s="114"/>
      <c r="E24" s="119"/>
      <c r="F24" s="114"/>
      <c r="G24" s="114"/>
      <c r="H24" s="114"/>
      <c r="I24" s="114"/>
      <c r="J24" s="114"/>
      <c r="K24" s="114"/>
      <c r="L24" s="114"/>
      <c r="M24" s="114"/>
      <c r="N24" s="114"/>
      <c r="O24" s="119"/>
      <c r="P24" s="114"/>
      <c r="Q24" s="119"/>
      <c r="R24" s="114"/>
      <c r="S24" s="114"/>
      <c r="T24" s="119"/>
      <c r="U24" s="119"/>
      <c r="V24" s="119"/>
      <c r="W24" s="114"/>
      <c r="X24" s="114"/>
      <c r="Y24" s="114"/>
      <c r="Z24" s="227"/>
      <c r="AA24" s="114"/>
      <c r="AB24" s="114"/>
      <c r="AC24" s="132"/>
      <c r="AD24" s="132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1"/>
      <c r="AS24" s="156">
        <v>0</v>
      </c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I24" s="106"/>
    </row>
    <row r="25" spans="1:71" x14ac:dyDescent="0.2">
      <c r="A25" s="10">
        <v>8</v>
      </c>
      <c r="B25" s="107"/>
      <c r="C25" s="114"/>
      <c r="D25" s="114"/>
      <c r="E25" s="119"/>
      <c r="F25" s="114"/>
      <c r="G25" s="114"/>
      <c r="H25" s="114"/>
      <c r="I25" s="114"/>
      <c r="J25" s="114"/>
      <c r="K25" s="114"/>
      <c r="L25" s="114"/>
      <c r="M25" s="114"/>
      <c r="N25" s="114"/>
      <c r="O25" s="119"/>
      <c r="P25" s="114"/>
      <c r="Q25" s="119"/>
      <c r="R25" s="114"/>
      <c r="S25" s="114"/>
      <c r="T25" s="119"/>
      <c r="U25" s="119"/>
      <c r="V25" s="119"/>
      <c r="W25" s="114"/>
      <c r="X25" s="114"/>
      <c r="Y25" s="114"/>
      <c r="Z25" s="227"/>
      <c r="AA25" s="114"/>
      <c r="AB25" s="114"/>
      <c r="AC25" s="132"/>
      <c r="AD25" s="132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1"/>
      <c r="AS25" s="156">
        <v>0</v>
      </c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G25" s="133" t="s">
        <v>189</v>
      </c>
      <c r="BI25" s="133" t="s">
        <v>175</v>
      </c>
      <c r="BK25" s="133" t="s">
        <v>181</v>
      </c>
      <c r="BM25" s="133" t="s">
        <v>186</v>
      </c>
      <c r="BO25" s="133" t="s">
        <v>187</v>
      </c>
      <c r="BQ25" s="137" t="s">
        <v>199</v>
      </c>
    </row>
    <row r="26" spans="1:71" x14ac:dyDescent="0.2">
      <c r="A26" s="10">
        <v>9</v>
      </c>
      <c r="B26" s="107"/>
      <c r="C26" s="114"/>
      <c r="D26" s="114"/>
      <c r="E26" s="119"/>
      <c r="F26" s="114"/>
      <c r="G26" s="114"/>
      <c r="H26" s="114"/>
      <c r="I26" s="114"/>
      <c r="J26" s="114"/>
      <c r="K26" s="114"/>
      <c r="L26" s="114"/>
      <c r="M26" s="114"/>
      <c r="N26" s="114"/>
      <c r="O26" s="119"/>
      <c r="P26" s="114"/>
      <c r="Q26" s="119"/>
      <c r="R26" s="114"/>
      <c r="S26" s="114"/>
      <c r="T26" s="119"/>
      <c r="U26" s="119"/>
      <c r="V26" s="119"/>
      <c r="W26" s="114"/>
      <c r="X26" s="114"/>
      <c r="Y26" s="114"/>
      <c r="Z26" s="226"/>
      <c r="AA26" s="114"/>
      <c r="AB26" s="114"/>
      <c r="AC26" s="132"/>
      <c r="AD26" s="132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1"/>
      <c r="AS26" s="156">
        <v>0</v>
      </c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G26" s="136" t="s">
        <v>190</v>
      </c>
      <c r="BI26" s="136" t="s">
        <v>176</v>
      </c>
      <c r="BK26" s="136" t="s">
        <v>182</v>
      </c>
      <c r="BM26" s="136" t="s">
        <v>4</v>
      </c>
      <c r="BO26" s="136" t="s">
        <v>4</v>
      </c>
      <c r="BQ26" s="134" t="s">
        <v>4</v>
      </c>
    </row>
    <row r="27" spans="1:71" x14ac:dyDescent="0.2">
      <c r="A27" s="10">
        <v>10</v>
      </c>
      <c r="B27" s="107"/>
      <c r="C27" s="114"/>
      <c r="D27" s="114"/>
      <c r="E27" s="119"/>
      <c r="F27" s="114"/>
      <c r="G27" s="114"/>
      <c r="H27" s="114"/>
      <c r="I27" s="114"/>
      <c r="J27" s="114"/>
      <c r="K27" s="114"/>
      <c r="L27" s="114"/>
      <c r="M27" s="114"/>
      <c r="N27" s="114"/>
      <c r="O27" s="119"/>
      <c r="P27" s="114"/>
      <c r="Q27" s="119"/>
      <c r="R27" s="114"/>
      <c r="S27" s="114"/>
      <c r="T27" s="119"/>
      <c r="U27" s="119"/>
      <c r="V27" s="119"/>
      <c r="W27" s="114"/>
      <c r="X27" s="114"/>
      <c r="Y27" s="114"/>
      <c r="Z27" s="227"/>
      <c r="AA27" s="114"/>
      <c r="AB27" s="114"/>
      <c r="AC27" s="132"/>
      <c r="AD27" s="132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1"/>
      <c r="AS27" s="156">
        <v>0</v>
      </c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G27" s="136" t="s">
        <v>191</v>
      </c>
      <c r="BI27" s="136" t="s">
        <v>177</v>
      </c>
      <c r="BK27" s="136" t="s">
        <v>183</v>
      </c>
      <c r="BM27" s="136" t="s">
        <v>184</v>
      </c>
      <c r="BO27" s="136" t="s">
        <v>180</v>
      </c>
      <c r="BQ27" s="135" t="s">
        <v>83</v>
      </c>
    </row>
    <row r="28" spans="1:71" x14ac:dyDescent="0.2">
      <c r="A28" s="10">
        <v>11</v>
      </c>
      <c r="B28" s="107"/>
      <c r="C28" s="114"/>
      <c r="D28" s="114"/>
      <c r="E28" s="119"/>
      <c r="F28" s="114"/>
      <c r="G28" s="114"/>
      <c r="H28" s="114"/>
      <c r="I28" s="114"/>
      <c r="J28" s="114"/>
      <c r="K28" s="114"/>
      <c r="L28" s="114"/>
      <c r="M28" s="114"/>
      <c r="N28" s="114"/>
      <c r="O28" s="119"/>
      <c r="P28" s="114"/>
      <c r="Q28" s="119"/>
      <c r="R28" s="114"/>
      <c r="S28" s="114"/>
      <c r="T28" s="119"/>
      <c r="U28" s="119"/>
      <c r="V28" s="119"/>
      <c r="W28" s="114"/>
      <c r="X28" s="114"/>
      <c r="Y28" s="114"/>
      <c r="Z28" s="227"/>
      <c r="AA28" s="114"/>
      <c r="AB28" s="114"/>
      <c r="AC28" s="132"/>
      <c r="AD28" s="132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1"/>
      <c r="AS28" s="156">
        <v>0</v>
      </c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G28" s="136" t="s">
        <v>192</v>
      </c>
      <c r="BI28" s="136" t="s">
        <v>178</v>
      </c>
      <c r="BK28" s="135" t="s">
        <v>81</v>
      </c>
      <c r="BM28" s="136" t="s">
        <v>185</v>
      </c>
      <c r="BO28" s="136" t="s">
        <v>188</v>
      </c>
      <c r="BQ28" s="135" t="s">
        <v>84</v>
      </c>
    </row>
    <row r="29" spans="1:71" x14ac:dyDescent="0.2">
      <c r="A29" s="10">
        <v>12</v>
      </c>
      <c r="B29" s="107"/>
      <c r="C29" s="114"/>
      <c r="D29" s="114"/>
      <c r="E29" s="119"/>
      <c r="F29" s="114"/>
      <c r="G29" s="114"/>
      <c r="H29" s="114"/>
      <c r="I29" s="114"/>
      <c r="J29" s="114"/>
      <c r="K29" s="114"/>
      <c r="L29" s="114"/>
      <c r="M29" s="114"/>
      <c r="N29" s="114"/>
      <c r="O29" s="119"/>
      <c r="P29" s="114"/>
      <c r="Q29" s="119"/>
      <c r="R29" s="114"/>
      <c r="S29" s="114"/>
      <c r="T29" s="119"/>
      <c r="U29" s="119"/>
      <c r="V29" s="119"/>
      <c r="W29" s="114"/>
      <c r="X29" s="114"/>
      <c r="Y29" s="114"/>
      <c r="Z29" s="226"/>
      <c r="AA29" s="114"/>
      <c r="AB29" s="114"/>
      <c r="AC29" s="132"/>
      <c r="AD29" s="132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1"/>
      <c r="AS29" s="156">
        <v>0</v>
      </c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G29" s="135" t="s">
        <v>81</v>
      </c>
      <c r="BI29" s="135" t="s">
        <v>7</v>
      </c>
      <c r="BK29" s="135" t="s">
        <v>7</v>
      </c>
      <c r="BM29" s="136" t="s">
        <v>81</v>
      </c>
      <c r="BO29" s="136" t="s">
        <v>81</v>
      </c>
      <c r="BQ29" s="135" t="s">
        <v>6</v>
      </c>
    </row>
    <row r="30" spans="1:71" x14ac:dyDescent="0.2">
      <c r="A30" s="10">
        <v>13</v>
      </c>
      <c r="B30" s="107"/>
      <c r="C30" s="114"/>
      <c r="D30" s="114"/>
      <c r="E30" s="119"/>
      <c r="F30" s="114"/>
      <c r="G30" s="114"/>
      <c r="H30" s="114"/>
      <c r="I30" s="114"/>
      <c r="J30" s="114"/>
      <c r="K30" s="114"/>
      <c r="L30" s="114"/>
      <c r="M30" s="114"/>
      <c r="N30" s="114"/>
      <c r="O30" s="119"/>
      <c r="P30" s="114"/>
      <c r="Q30" s="119"/>
      <c r="R30" s="114"/>
      <c r="S30" s="114"/>
      <c r="T30" s="119"/>
      <c r="U30" s="119"/>
      <c r="V30" s="119"/>
      <c r="W30" s="114"/>
      <c r="X30" s="114"/>
      <c r="Y30" s="114"/>
      <c r="Z30" s="227"/>
      <c r="AA30" s="114"/>
      <c r="AB30" s="114"/>
      <c r="AC30" s="132"/>
      <c r="AD30" s="132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1"/>
      <c r="AS30" s="156">
        <v>0</v>
      </c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G30" s="135" t="s">
        <v>7</v>
      </c>
      <c r="BI30" s="89"/>
      <c r="BM30" s="136" t="s">
        <v>7</v>
      </c>
      <c r="BO30" s="136" t="s">
        <v>7</v>
      </c>
      <c r="BQ30" s="135" t="s">
        <v>7</v>
      </c>
    </row>
    <row r="31" spans="1:71" x14ac:dyDescent="0.2">
      <c r="A31" s="10">
        <v>14</v>
      </c>
      <c r="B31" s="107"/>
      <c r="C31" s="114"/>
      <c r="D31" s="114"/>
      <c r="E31" s="119"/>
      <c r="F31" s="114"/>
      <c r="G31" s="114"/>
      <c r="H31" s="114"/>
      <c r="I31" s="114"/>
      <c r="J31" s="114"/>
      <c r="K31" s="114"/>
      <c r="L31" s="114"/>
      <c r="M31" s="114"/>
      <c r="N31" s="114"/>
      <c r="O31" s="119"/>
      <c r="P31" s="114"/>
      <c r="Q31" s="119"/>
      <c r="R31" s="114"/>
      <c r="S31" s="114"/>
      <c r="T31" s="119"/>
      <c r="U31" s="119"/>
      <c r="V31" s="119"/>
      <c r="W31" s="114"/>
      <c r="X31" s="114"/>
      <c r="Y31" s="114"/>
      <c r="Z31" s="227"/>
      <c r="AA31" s="114"/>
      <c r="AB31" s="114"/>
      <c r="AC31" s="132"/>
      <c r="AD31" s="132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1"/>
      <c r="AS31" s="156">
        <v>0</v>
      </c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</row>
    <row r="32" spans="1:71" x14ac:dyDescent="0.2">
      <c r="A32" s="10">
        <v>15</v>
      </c>
      <c r="B32" s="107"/>
      <c r="C32" s="114"/>
      <c r="D32" s="114"/>
      <c r="E32" s="119"/>
      <c r="F32" s="114"/>
      <c r="G32" s="114"/>
      <c r="H32" s="114"/>
      <c r="I32" s="114"/>
      <c r="J32" s="114"/>
      <c r="K32" s="114"/>
      <c r="L32" s="114"/>
      <c r="M32" s="114"/>
      <c r="N32" s="114"/>
      <c r="O32" s="119"/>
      <c r="P32" s="114"/>
      <c r="Q32" s="119"/>
      <c r="R32" s="114"/>
      <c r="S32" s="114"/>
      <c r="T32" s="119"/>
      <c r="U32" s="119"/>
      <c r="V32" s="119"/>
      <c r="W32" s="114"/>
      <c r="X32" s="114"/>
      <c r="Y32" s="114"/>
      <c r="Z32" s="226"/>
      <c r="AA32" s="114"/>
      <c r="AB32" s="114"/>
      <c r="AC32" s="132"/>
      <c r="AD32" s="132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1"/>
      <c r="AS32" s="156">
        <v>0</v>
      </c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</row>
    <row r="33" spans="1:67" x14ac:dyDescent="0.2">
      <c r="A33" s="10">
        <v>16</v>
      </c>
      <c r="B33" s="107"/>
      <c r="C33" s="114"/>
      <c r="D33" s="114"/>
      <c r="E33" s="119"/>
      <c r="F33" s="114"/>
      <c r="G33" s="114"/>
      <c r="H33" s="114"/>
      <c r="I33" s="114"/>
      <c r="J33" s="114"/>
      <c r="K33" s="114"/>
      <c r="L33" s="114"/>
      <c r="M33" s="114"/>
      <c r="N33" s="114"/>
      <c r="O33" s="119"/>
      <c r="P33" s="114"/>
      <c r="Q33" s="119"/>
      <c r="R33" s="114"/>
      <c r="S33" s="114"/>
      <c r="T33" s="119"/>
      <c r="U33" s="119"/>
      <c r="V33" s="119"/>
      <c r="W33" s="114"/>
      <c r="X33" s="114"/>
      <c r="Y33" s="114"/>
      <c r="Z33" s="227"/>
      <c r="AA33" s="114"/>
      <c r="AB33" s="114"/>
      <c r="AC33" s="132"/>
      <c r="AD33" s="132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1"/>
      <c r="AS33" s="156">
        <v>0</v>
      </c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O33" s="1"/>
    </row>
    <row r="34" spans="1:67" x14ac:dyDescent="0.2">
      <c r="A34" s="10">
        <v>17</v>
      </c>
      <c r="B34" s="107"/>
      <c r="C34" s="114"/>
      <c r="D34" s="114"/>
      <c r="E34" s="119"/>
      <c r="F34" s="114"/>
      <c r="G34" s="114"/>
      <c r="H34" s="114"/>
      <c r="I34" s="114"/>
      <c r="J34" s="114"/>
      <c r="K34" s="114"/>
      <c r="L34" s="114"/>
      <c r="M34" s="114"/>
      <c r="N34" s="114"/>
      <c r="O34" s="119"/>
      <c r="P34" s="114"/>
      <c r="Q34" s="119"/>
      <c r="R34" s="114"/>
      <c r="S34" s="114"/>
      <c r="T34" s="119"/>
      <c r="U34" s="119"/>
      <c r="V34" s="119"/>
      <c r="W34" s="114"/>
      <c r="X34" s="114"/>
      <c r="Y34" s="114"/>
      <c r="Z34" s="227"/>
      <c r="AA34" s="114"/>
      <c r="AB34" s="114"/>
      <c r="AC34" s="132"/>
      <c r="AD34" s="132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1"/>
      <c r="AS34" s="156">
        <v>0</v>
      </c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K34" s="1"/>
    </row>
    <row r="35" spans="1:67" x14ac:dyDescent="0.2">
      <c r="A35" s="10">
        <v>18</v>
      </c>
      <c r="B35" s="107"/>
      <c r="C35" s="114"/>
      <c r="D35" s="114"/>
      <c r="E35" s="119"/>
      <c r="F35" s="114"/>
      <c r="G35" s="114"/>
      <c r="H35" s="114"/>
      <c r="I35" s="114"/>
      <c r="J35" s="114"/>
      <c r="K35" s="114"/>
      <c r="L35" s="114"/>
      <c r="M35" s="114"/>
      <c r="N35" s="114"/>
      <c r="O35" s="119"/>
      <c r="P35" s="114"/>
      <c r="Q35" s="119"/>
      <c r="R35" s="114"/>
      <c r="S35" s="114"/>
      <c r="T35" s="119"/>
      <c r="U35" s="119"/>
      <c r="V35" s="119"/>
      <c r="W35" s="114"/>
      <c r="X35" s="114"/>
      <c r="Y35" s="114"/>
      <c r="Z35" s="226"/>
      <c r="AA35" s="114"/>
      <c r="AB35" s="114"/>
      <c r="AC35" s="132"/>
      <c r="AD35" s="132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1"/>
      <c r="AS35" s="156">
        <v>0</v>
      </c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M35" s="1"/>
    </row>
    <row r="36" spans="1:67" x14ac:dyDescent="0.2">
      <c r="A36" s="10">
        <v>19</v>
      </c>
      <c r="B36" s="107"/>
      <c r="C36" s="114"/>
      <c r="D36" s="114"/>
      <c r="E36" s="119"/>
      <c r="F36" s="114"/>
      <c r="G36" s="114"/>
      <c r="H36" s="114"/>
      <c r="I36" s="114"/>
      <c r="J36" s="114"/>
      <c r="K36" s="114"/>
      <c r="L36" s="114"/>
      <c r="M36" s="114"/>
      <c r="N36" s="114"/>
      <c r="O36" s="119"/>
      <c r="P36" s="114"/>
      <c r="Q36" s="119"/>
      <c r="R36" s="114"/>
      <c r="S36" s="114"/>
      <c r="T36" s="119"/>
      <c r="U36" s="119"/>
      <c r="V36" s="119"/>
      <c r="W36" s="114"/>
      <c r="X36" s="114"/>
      <c r="Y36" s="114"/>
      <c r="Z36" s="227"/>
      <c r="AA36" s="114"/>
      <c r="AB36" s="114"/>
      <c r="AC36" s="132"/>
      <c r="AD36" s="132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1"/>
      <c r="AS36" s="156">
        <v>0</v>
      </c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</row>
    <row r="37" spans="1:67" x14ac:dyDescent="0.2">
      <c r="A37" s="10">
        <v>20</v>
      </c>
      <c r="B37" s="107"/>
      <c r="C37" s="114"/>
      <c r="D37" s="114"/>
      <c r="E37" s="119"/>
      <c r="F37" s="114"/>
      <c r="G37" s="114"/>
      <c r="H37" s="114"/>
      <c r="I37" s="114"/>
      <c r="J37" s="114"/>
      <c r="K37" s="114"/>
      <c r="L37" s="114"/>
      <c r="M37" s="114"/>
      <c r="N37" s="114"/>
      <c r="O37" s="119"/>
      <c r="P37" s="114"/>
      <c r="Q37" s="119"/>
      <c r="R37" s="114"/>
      <c r="S37" s="114"/>
      <c r="T37" s="119"/>
      <c r="U37" s="119"/>
      <c r="V37" s="119"/>
      <c r="W37" s="114"/>
      <c r="X37" s="114"/>
      <c r="Y37" s="114"/>
      <c r="Z37" s="227"/>
      <c r="AA37" s="114"/>
      <c r="AB37" s="114"/>
      <c r="AC37" s="132"/>
      <c r="AD37" s="132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1"/>
      <c r="AS37" s="156">
        <v>0</v>
      </c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</row>
    <row r="38" spans="1:67" x14ac:dyDescent="0.2">
      <c r="A38" s="10">
        <v>21</v>
      </c>
      <c r="B38" s="107"/>
      <c r="C38" s="114"/>
      <c r="D38" s="114"/>
      <c r="E38" s="119"/>
      <c r="F38" s="114"/>
      <c r="G38" s="114"/>
      <c r="H38" s="114"/>
      <c r="I38" s="114"/>
      <c r="J38" s="114"/>
      <c r="K38" s="114"/>
      <c r="L38" s="114"/>
      <c r="M38" s="114"/>
      <c r="N38" s="114"/>
      <c r="O38" s="119"/>
      <c r="P38" s="114"/>
      <c r="Q38" s="119"/>
      <c r="R38" s="114"/>
      <c r="S38" s="114"/>
      <c r="T38" s="119"/>
      <c r="U38" s="119"/>
      <c r="V38" s="119"/>
      <c r="W38" s="114"/>
      <c r="X38" s="114"/>
      <c r="Y38" s="114"/>
      <c r="Z38" s="226"/>
      <c r="AA38" s="114"/>
      <c r="AB38" s="114"/>
      <c r="AC38" s="132"/>
      <c r="AD38" s="132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1"/>
      <c r="AS38" s="156">
        <v>0</v>
      </c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</row>
    <row r="39" spans="1:67" x14ac:dyDescent="0.2">
      <c r="A39" s="10">
        <v>22</v>
      </c>
      <c r="B39" s="107"/>
      <c r="C39" s="114"/>
      <c r="D39" s="114"/>
      <c r="E39" s="119"/>
      <c r="F39" s="114"/>
      <c r="G39" s="114"/>
      <c r="H39" s="114"/>
      <c r="I39" s="114"/>
      <c r="J39" s="114"/>
      <c r="K39" s="114"/>
      <c r="L39" s="114"/>
      <c r="M39" s="114"/>
      <c r="N39" s="114"/>
      <c r="O39" s="119"/>
      <c r="P39" s="114"/>
      <c r="Q39" s="119"/>
      <c r="R39" s="114"/>
      <c r="S39" s="114"/>
      <c r="T39" s="119"/>
      <c r="U39" s="119"/>
      <c r="V39" s="119"/>
      <c r="W39" s="114"/>
      <c r="X39" s="114"/>
      <c r="Y39" s="114"/>
      <c r="Z39" s="227"/>
      <c r="AA39" s="114"/>
      <c r="AB39" s="114"/>
      <c r="AC39" s="132"/>
      <c r="AD39" s="132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1"/>
      <c r="AS39" s="156">
        <v>0</v>
      </c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</row>
    <row r="40" spans="1:67" x14ac:dyDescent="0.2">
      <c r="A40" s="10">
        <v>23</v>
      </c>
      <c r="B40" s="107"/>
      <c r="C40" s="114"/>
      <c r="D40" s="114"/>
      <c r="E40" s="119"/>
      <c r="F40" s="114"/>
      <c r="G40" s="114"/>
      <c r="H40" s="114"/>
      <c r="I40" s="114"/>
      <c r="J40" s="114"/>
      <c r="K40" s="114"/>
      <c r="L40" s="114"/>
      <c r="M40" s="114"/>
      <c r="N40" s="114"/>
      <c r="O40" s="119"/>
      <c r="P40" s="114"/>
      <c r="Q40" s="119"/>
      <c r="R40" s="114"/>
      <c r="S40" s="114"/>
      <c r="T40" s="119"/>
      <c r="U40" s="119"/>
      <c r="V40" s="119"/>
      <c r="W40" s="114"/>
      <c r="X40" s="114"/>
      <c r="Y40" s="114"/>
      <c r="Z40" s="227"/>
      <c r="AA40" s="114"/>
      <c r="AB40" s="114"/>
      <c r="AC40" s="132"/>
      <c r="AD40" s="132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1"/>
      <c r="AS40" s="156">
        <v>0</v>
      </c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</row>
    <row r="41" spans="1:67" x14ac:dyDescent="0.2">
      <c r="A41" s="10">
        <v>24</v>
      </c>
      <c r="B41" s="107"/>
      <c r="C41" s="114"/>
      <c r="D41" s="114"/>
      <c r="E41" s="119"/>
      <c r="F41" s="114"/>
      <c r="G41" s="114"/>
      <c r="H41" s="114"/>
      <c r="I41" s="114"/>
      <c r="J41" s="114"/>
      <c r="K41" s="114"/>
      <c r="L41" s="114"/>
      <c r="M41" s="114"/>
      <c r="N41" s="114"/>
      <c r="O41" s="119"/>
      <c r="P41" s="114"/>
      <c r="Q41" s="119"/>
      <c r="R41" s="114"/>
      <c r="S41" s="114"/>
      <c r="T41" s="119"/>
      <c r="U41" s="119"/>
      <c r="V41" s="119"/>
      <c r="W41" s="114"/>
      <c r="X41" s="114"/>
      <c r="Y41" s="114"/>
      <c r="Z41" s="226"/>
      <c r="AA41" s="114"/>
      <c r="AB41" s="114"/>
      <c r="AC41" s="132"/>
      <c r="AD41" s="132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1"/>
      <c r="AS41" s="156">
        <v>0</v>
      </c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</row>
    <row r="42" spans="1:67" x14ac:dyDescent="0.2">
      <c r="A42" s="10">
        <v>25</v>
      </c>
      <c r="B42" s="107"/>
      <c r="C42" s="114"/>
      <c r="D42" s="114"/>
      <c r="E42" s="119"/>
      <c r="F42" s="114"/>
      <c r="G42" s="114"/>
      <c r="H42" s="114"/>
      <c r="I42" s="114"/>
      <c r="J42" s="114"/>
      <c r="K42" s="114"/>
      <c r="L42" s="114"/>
      <c r="M42" s="114"/>
      <c r="N42" s="114"/>
      <c r="O42" s="119"/>
      <c r="P42" s="114"/>
      <c r="Q42" s="119"/>
      <c r="R42" s="114"/>
      <c r="S42" s="114"/>
      <c r="T42" s="119"/>
      <c r="U42" s="119"/>
      <c r="V42" s="119"/>
      <c r="W42" s="114"/>
      <c r="X42" s="114"/>
      <c r="Y42" s="114"/>
      <c r="Z42" s="227"/>
      <c r="AA42" s="114"/>
      <c r="AB42" s="114"/>
      <c r="AC42" s="132"/>
      <c r="AD42" s="132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1"/>
      <c r="AS42" s="156">
        <v>0</v>
      </c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K42" s="1"/>
      <c r="BM42" s="1"/>
    </row>
    <row r="43" spans="1:67" x14ac:dyDescent="0.2">
      <c r="A43" s="10">
        <v>26</v>
      </c>
      <c r="B43" s="107"/>
      <c r="C43" s="114"/>
      <c r="D43" s="114"/>
      <c r="E43" s="119"/>
      <c r="F43" s="114"/>
      <c r="G43" s="114"/>
      <c r="H43" s="114"/>
      <c r="I43" s="114"/>
      <c r="J43" s="114"/>
      <c r="K43" s="114"/>
      <c r="L43" s="114"/>
      <c r="M43" s="114"/>
      <c r="N43" s="114"/>
      <c r="O43" s="119"/>
      <c r="P43" s="114"/>
      <c r="Q43" s="119"/>
      <c r="R43" s="114"/>
      <c r="S43" s="114"/>
      <c r="T43" s="119"/>
      <c r="U43" s="119"/>
      <c r="V43" s="119"/>
      <c r="W43" s="114"/>
      <c r="X43" s="114"/>
      <c r="Y43" s="114"/>
      <c r="Z43" s="227"/>
      <c r="AA43" s="114"/>
      <c r="AB43" s="114"/>
      <c r="AC43" s="132"/>
      <c r="AD43" s="132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1"/>
      <c r="AS43" s="156">
        <v>0</v>
      </c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</row>
    <row r="44" spans="1:67" x14ac:dyDescent="0.2">
      <c r="A44" s="10">
        <v>27</v>
      </c>
      <c r="B44" s="107"/>
      <c r="C44" s="114"/>
      <c r="D44" s="114"/>
      <c r="E44" s="119"/>
      <c r="F44" s="114"/>
      <c r="G44" s="114"/>
      <c r="H44" s="114"/>
      <c r="I44" s="114"/>
      <c r="J44" s="114"/>
      <c r="K44" s="114"/>
      <c r="L44" s="114"/>
      <c r="M44" s="114"/>
      <c r="N44" s="114"/>
      <c r="O44" s="119"/>
      <c r="P44" s="114"/>
      <c r="Q44" s="119"/>
      <c r="R44" s="114"/>
      <c r="S44" s="114"/>
      <c r="T44" s="119"/>
      <c r="U44" s="119"/>
      <c r="V44" s="119"/>
      <c r="W44" s="114"/>
      <c r="X44" s="114"/>
      <c r="Y44" s="114"/>
      <c r="Z44" s="226"/>
      <c r="AA44" s="114"/>
      <c r="AB44" s="114"/>
      <c r="AC44" s="132"/>
      <c r="AD44" s="132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1"/>
      <c r="AS44" s="156">
        <v>0</v>
      </c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O44" s="30"/>
    </row>
    <row r="45" spans="1:67" x14ac:dyDescent="0.2">
      <c r="A45" s="10">
        <v>28</v>
      </c>
      <c r="B45" s="107"/>
      <c r="C45" s="114"/>
      <c r="D45" s="114"/>
      <c r="E45" s="119"/>
      <c r="F45" s="114"/>
      <c r="G45" s="114"/>
      <c r="H45" s="114"/>
      <c r="I45" s="114"/>
      <c r="J45" s="114"/>
      <c r="K45" s="114"/>
      <c r="L45" s="114"/>
      <c r="M45" s="114"/>
      <c r="N45" s="114"/>
      <c r="O45" s="119"/>
      <c r="P45" s="114"/>
      <c r="Q45" s="119"/>
      <c r="R45" s="114"/>
      <c r="S45" s="114"/>
      <c r="T45" s="119"/>
      <c r="U45" s="119"/>
      <c r="V45" s="119"/>
      <c r="W45" s="114"/>
      <c r="X45" s="114"/>
      <c r="Y45" s="114"/>
      <c r="Z45" s="227"/>
      <c r="AA45" s="114"/>
      <c r="AB45" s="114"/>
      <c r="AC45" s="132"/>
      <c r="AD45" s="132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1"/>
      <c r="AS45" s="156">
        <v>0</v>
      </c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</row>
    <row r="46" spans="1:67" x14ac:dyDescent="0.2">
      <c r="A46" s="10">
        <v>29</v>
      </c>
      <c r="B46" s="107"/>
      <c r="C46" s="114"/>
      <c r="D46" s="114"/>
      <c r="E46" s="119"/>
      <c r="F46" s="114"/>
      <c r="G46" s="114"/>
      <c r="H46" s="114"/>
      <c r="I46" s="114"/>
      <c r="J46" s="114"/>
      <c r="K46" s="114"/>
      <c r="L46" s="114"/>
      <c r="M46" s="114"/>
      <c r="N46" s="114"/>
      <c r="O46" s="119"/>
      <c r="P46" s="114"/>
      <c r="Q46" s="119"/>
      <c r="R46" s="114"/>
      <c r="S46" s="114"/>
      <c r="T46" s="119"/>
      <c r="U46" s="119"/>
      <c r="V46" s="119"/>
      <c r="W46" s="114"/>
      <c r="X46" s="114"/>
      <c r="Y46" s="114"/>
      <c r="Z46" s="227"/>
      <c r="AA46" s="114"/>
      <c r="AB46" s="114"/>
      <c r="AC46" s="132"/>
      <c r="AD46" s="132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1"/>
      <c r="AS46" s="156">
        <v>0</v>
      </c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</row>
    <row r="47" spans="1:67" x14ac:dyDescent="0.2">
      <c r="A47" s="10">
        <v>30</v>
      </c>
      <c r="B47" s="107"/>
      <c r="C47" s="114"/>
      <c r="D47" s="114"/>
      <c r="E47" s="119"/>
      <c r="F47" s="114"/>
      <c r="G47" s="114"/>
      <c r="H47" s="114"/>
      <c r="I47" s="114"/>
      <c r="J47" s="114"/>
      <c r="K47" s="114"/>
      <c r="L47" s="114"/>
      <c r="M47" s="114"/>
      <c r="N47" s="114"/>
      <c r="O47" s="119"/>
      <c r="P47" s="114"/>
      <c r="Q47" s="119"/>
      <c r="R47" s="114"/>
      <c r="S47" s="114"/>
      <c r="T47" s="119"/>
      <c r="U47" s="119"/>
      <c r="V47" s="119"/>
      <c r="W47" s="114"/>
      <c r="X47" s="114"/>
      <c r="Y47" s="114"/>
      <c r="Z47" s="226"/>
      <c r="AA47" s="114"/>
      <c r="AB47" s="114"/>
      <c r="AC47" s="132"/>
      <c r="AD47" s="132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1"/>
      <c r="AS47" s="156">
        <v>0</v>
      </c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</row>
    <row r="48" spans="1:67" x14ac:dyDescent="0.2">
      <c r="A48" s="10">
        <v>31</v>
      </c>
      <c r="B48" s="107"/>
      <c r="C48" s="114"/>
      <c r="D48" s="114"/>
      <c r="E48" s="119"/>
      <c r="F48" s="114"/>
      <c r="G48" s="114"/>
      <c r="H48" s="114"/>
      <c r="I48" s="114"/>
      <c r="J48" s="114"/>
      <c r="K48" s="114"/>
      <c r="L48" s="114"/>
      <c r="M48" s="114"/>
      <c r="N48" s="114"/>
      <c r="O48" s="119"/>
      <c r="P48" s="114"/>
      <c r="Q48" s="119"/>
      <c r="R48" s="114"/>
      <c r="S48" s="114"/>
      <c r="T48" s="119"/>
      <c r="U48" s="119"/>
      <c r="V48" s="119"/>
      <c r="W48" s="114"/>
      <c r="X48" s="114"/>
      <c r="Y48" s="114"/>
      <c r="Z48" s="227"/>
      <c r="AA48" s="114"/>
      <c r="AB48" s="114"/>
      <c r="AC48" s="132"/>
      <c r="AD48" s="132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1"/>
      <c r="AS48" s="156">
        <v>0</v>
      </c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M48" s="1"/>
    </row>
    <row r="49" spans="1:67" x14ac:dyDescent="0.2">
      <c r="A49" s="10">
        <v>32</v>
      </c>
      <c r="B49" s="107"/>
      <c r="C49" s="114"/>
      <c r="D49" s="114"/>
      <c r="E49" s="119"/>
      <c r="F49" s="114"/>
      <c r="G49" s="114"/>
      <c r="H49" s="114"/>
      <c r="I49" s="114"/>
      <c r="J49" s="114"/>
      <c r="K49" s="114"/>
      <c r="L49" s="114"/>
      <c r="M49" s="114"/>
      <c r="N49" s="114"/>
      <c r="O49" s="119"/>
      <c r="P49" s="114"/>
      <c r="Q49" s="119"/>
      <c r="R49" s="114"/>
      <c r="S49" s="114"/>
      <c r="T49" s="119"/>
      <c r="U49" s="119"/>
      <c r="V49" s="119"/>
      <c r="W49" s="114"/>
      <c r="X49" s="114"/>
      <c r="Y49" s="114"/>
      <c r="Z49" s="227"/>
      <c r="AA49" s="114"/>
      <c r="AB49" s="114"/>
      <c r="AC49" s="132"/>
      <c r="AD49" s="132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1"/>
      <c r="AS49" s="156">
        <v>0</v>
      </c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K49" s="1"/>
    </row>
    <row r="50" spans="1:67" x14ac:dyDescent="0.2">
      <c r="A50" s="10">
        <v>33</v>
      </c>
      <c r="B50" s="107"/>
      <c r="C50" s="114"/>
      <c r="D50" s="114"/>
      <c r="E50" s="119"/>
      <c r="F50" s="114"/>
      <c r="G50" s="114"/>
      <c r="H50" s="114"/>
      <c r="I50" s="114"/>
      <c r="J50" s="114"/>
      <c r="K50" s="114"/>
      <c r="L50" s="114"/>
      <c r="M50" s="114"/>
      <c r="N50" s="114"/>
      <c r="O50" s="119"/>
      <c r="P50" s="114"/>
      <c r="Q50" s="119"/>
      <c r="R50" s="114"/>
      <c r="S50" s="114"/>
      <c r="T50" s="119"/>
      <c r="U50" s="119"/>
      <c r="V50" s="119"/>
      <c r="W50" s="114"/>
      <c r="X50" s="114"/>
      <c r="Y50" s="114"/>
      <c r="Z50" s="226"/>
      <c r="AA50" s="114"/>
      <c r="AB50" s="114"/>
      <c r="AC50" s="132"/>
      <c r="AD50" s="132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1"/>
      <c r="AS50" s="156">
        <v>0</v>
      </c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</row>
    <row r="51" spans="1:67" x14ac:dyDescent="0.2">
      <c r="A51" s="10">
        <v>34</v>
      </c>
      <c r="B51" s="107"/>
      <c r="C51" s="114"/>
      <c r="D51" s="114"/>
      <c r="E51" s="119"/>
      <c r="F51" s="114"/>
      <c r="G51" s="114"/>
      <c r="H51" s="114"/>
      <c r="I51" s="114"/>
      <c r="J51" s="114"/>
      <c r="K51" s="114"/>
      <c r="L51" s="114"/>
      <c r="M51" s="114"/>
      <c r="N51" s="114"/>
      <c r="O51" s="119"/>
      <c r="P51" s="114"/>
      <c r="Q51" s="119"/>
      <c r="R51" s="114"/>
      <c r="S51" s="114"/>
      <c r="T51" s="119"/>
      <c r="U51" s="119"/>
      <c r="V51" s="119"/>
      <c r="W51" s="114"/>
      <c r="X51" s="114"/>
      <c r="Y51" s="114"/>
      <c r="Z51" s="227"/>
      <c r="AA51" s="114"/>
      <c r="AB51" s="114"/>
      <c r="AC51" s="132"/>
      <c r="AD51" s="132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1"/>
      <c r="AS51" s="156">
        <v>0</v>
      </c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O51" s="1"/>
    </row>
    <row r="52" spans="1:67" x14ac:dyDescent="0.2">
      <c r="A52" s="10">
        <v>35</v>
      </c>
      <c r="B52" s="107"/>
      <c r="C52" s="114"/>
      <c r="D52" s="114"/>
      <c r="E52" s="119"/>
      <c r="F52" s="114"/>
      <c r="G52" s="114"/>
      <c r="H52" s="114"/>
      <c r="I52" s="114"/>
      <c r="J52" s="114"/>
      <c r="K52" s="114"/>
      <c r="L52" s="114"/>
      <c r="M52" s="114"/>
      <c r="N52" s="114"/>
      <c r="O52" s="119"/>
      <c r="P52" s="114"/>
      <c r="Q52" s="119"/>
      <c r="R52" s="114"/>
      <c r="S52" s="114"/>
      <c r="T52" s="119"/>
      <c r="U52" s="119"/>
      <c r="V52" s="119"/>
      <c r="W52" s="114"/>
      <c r="X52" s="114"/>
      <c r="Y52" s="114"/>
      <c r="Z52" s="227"/>
      <c r="AA52" s="114"/>
      <c r="AB52" s="114"/>
      <c r="AC52" s="132"/>
      <c r="AD52" s="132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1"/>
      <c r="AS52" s="156">
        <v>0</v>
      </c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</row>
    <row r="53" spans="1:67" x14ac:dyDescent="0.2">
      <c r="A53" s="10">
        <v>36</v>
      </c>
      <c r="B53" s="107"/>
      <c r="C53" s="114"/>
      <c r="D53" s="114"/>
      <c r="E53" s="119"/>
      <c r="F53" s="114"/>
      <c r="G53" s="114"/>
      <c r="H53" s="114"/>
      <c r="I53" s="114"/>
      <c r="J53" s="114"/>
      <c r="K53" s="114"/>
      <c r="L53" s="114"/>
      <c r="M53" s="114"/>
      <c r="N53" s="114"/>
      <c r="O53" s="119"/>
      <c r="P53" s="114"/>
      <c r="Q53" s="119"/>
      <c r="R53" s="114"/>
      <c r="S53" s="114"/>
      <c r="T53" s="119"/>
      <c r="U53" s="119"/>
      <c r="V53" s="119"/>
      <c r="W53" s="114"/>
      <c r="X53" s="114"/>
      <c r="Y53" s="114"/>
      <c r="Z53" s="226"/>
      <c r="AA53" s="114"/>
      <c r="AB53" s="114"/>
      <c r="AC53" s="132"/>
      <c r="AD53" s="132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1"/>
      <c r="AS53" s="156">
        <v>0</v>
      </c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</row>
    <row r="54" spans="1:67" x14ac:dyDescent="0.2">
      <c r="A54" s="10">
        <v>37</v>
      </c>
      <c r="B54" s="107"/>
      <c r="C54" s="114"/>
      <c r="D54" s="114"/>
      <c r="E54" s="119"/>
      <c r="F54" s="114"/>
      <c r="G54" s="114"/>
      <c r="H54" s="114"/>
      <c r="I54" s="114"/>
      <c r="J54" s="114"/>
      <c r="K54" s="114"/>
      <c r="L54" s="114"/>
      <c r="M54" s="114"/>
      <c r="N54" s="114"/>
      <c r="O54" s="119"/>
      <c r="P54" s="114"/>
      <c r="Q54" s="119"/>
      <c r="R54" s="114"/>
      <c r="S54" s="114"/>
      <c r="T54" s="119"/>
      <c r="U54" s="119"/>
      <c r="V54" s="119"/>
      <c r="W54" s="114"/>
      <c r="X54" s="114"/>
      <c r="Y54" s="114"/>
      <c r="Z54" s="227"/>
      <c r="AA54" s="114"/>
      <c r="AB54" s="114"/>
      <c r="AC54" s="132"/>
      <c r="AD54" s="132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1"/>
      <c r="AS54" s="156">
        <v>0</v>
      </c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M54" s="1"/>
    </row>
    <row r="55" spans="1:67" x14ac:dyDescent="0.2">
      <c r="A55" s="10">
        <v>38</v>
      </c>
      <c r="B55" s="107"/>
      <c r="C55" s="114"/>
      <c r="D55" s="114"/>
      <c r="E55" s="119"/>
      <c r="F55" s="114"/>
      <c r="G55" s="114"/>
      <c r="H55" s="114"/>
      <c r="I55" s="114"/>
      <c r="J55" s="114"/>
      <c r="K55" s="114"/>
      <c r="L55" s="114"/>
      <c r="M55" s="114"/>
      <c r="N55" s="114"/>
      <c r="O55" s="119"/>
      <c r="P55" s="114"/>
      <c r="Q55" s="119"/>
      <c r="R55" s="114"/>
      <c r="S55" s="114"/>
      <c r="T55" s="119"/>
      <c r="U55" s="119"/>
      <c r="V55" s="119"/>
      <c r="W55" s="114"/>
      <c r="X55" s="114"/>
      <c r="Y55" s="114"/>
      <c r="Z55" s="227"/>
      <c r="AA55" s="114"/>
      <c r="AB55" s="114"/>
      <c r="AC55" s="132"/>
      <c r="AD55" s="132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1"/>
      <c r="AS55" s="156">
        <v>0</v>
      </c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</row>
    <row r="56" spans="1:67" x14ac:dyDescent="0.2">
      <c r="A56" s="10">
        <v>39</v>
      </c>
      <c r="B56" s="107"/>
      <c r="C56" s="114"/>
      <c r="D56" s="114"/>
      <c r="E56" s="119"/>
      <c r="F56" s="114"/>
      <c r="G56" s="114"/>
      <c r="H56" s="114"/>
      <c r="I56" s="114"/>
      <c r="J56" s="114"/>
      <c r="K56" s="114"/>
      <c r="L56" s="114"/>
      <c r="M56" s="114"/>
      <c r="N56" s="114"/>
      <c r="O56" s="119"/>
      <c r="P56" s="114"/>
      <c r="Q56" s="119"/>
      <c r="R56" s="114"/>
      <c r="S56" s="114"/>
      <c r="T56" s="119"/>
      <c r="U56" s="119"/>
      <c r="V56" s="119"/>
      <c r="W56" s="114"/>
      <c r="X56" s="114"/>
      <c r="Y56" s="114"/>
      <c r="Z56" s="226"/>
      <c r="AA56" s="114"/>
      <c r="AB56" s="114"/>
      <c r="AC56" s="132"/>
      <c r="AD56" s="132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1"/>
      <c r="AS56" s="156">
        <v>0</v>
      </c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K56" s="1"/>
    </row>
    <row r="57" spans="1:67" x14ac:dyDescent="0.2">
      <c r="A57" s="10">
        <v>40</v>
      </c>
      <c r="B57" s="107"/>
      <c r="C57" s="114"/>
      <c r="D57" s="114"/>
      <c r="E57" s="119"/>
      <c r="F57" s="114"/>
      <c r="G57" s="114"/>
      <c r="H57" s="114"/>
      <c r="I57" s="114"/>
      <c r="J57" s="114"/>
      <c r="K57" s="114"/>
      <c r="L57" s="114"/>
      <c r="M57" s="114"/>
      <c r="N57" s="114"/>
      <c r="O57" s="119"/>
      <c r="P57" s="114"/>
      <c r="Q57" s="119"/>
      <c r="R57" s="114"/>
      <c r="S57" s="114"/>
      <c r="T57" s="119"/>
      <c r="U57" s="119"/>
      <c r="V57" s="119"/>
      <c r="W57" s="114"/>
      <c r="X57" s="114"/>
      <c r="Y57" s="114"/>
      <c r="Z57" s="227"/>
      <c r="AA57" s="114"/>
      <c r="AB57" s="114"/>
      <c r="AC57" s="132"/>
      <c r="AD57" s="132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1"/>
      <c r="AS57" s="156">
        <v>0</v>
      </c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</row>
    <row r="58" spans="1:67" x14ac:dyDescent="0.2">
      <c r="A58" s="10">
        <v>41</v>
      </c>
      <c r="B58" s="107"/>
      <c r="C58" s="114"/>
      <c r="D58" s="114"/>
      <c r="E58" s="119"/>
      <c r="F58" s="114"/>
      <c r="G58" s="114"/>
      <c r="H58" s="114"/>
      <c r="I58" s="114"/>
      <c r="J58" s="114"/>
      <c r="K58" s="114"/>
      <c r="L58" s="114"/>
      <c r="M58" s="114"/>
      <c r="N58" s="114"/>
      <c r="O58" s="119"/>
      <c r="P58" s="114"/>
      <c r="Q58" s="119"/>
      <c r="R58" s="114"/>
      <c r="S58" s="114"/>
      <c r="T58" s="119"/>
      <c r="U58" s="119"/>
      <c r="V58" s="119"/>
      <c r="W58" s="114"/>
      <c r="X58" s="114"/>
      <c r="Y58" s="114"/>
      <c r="Z58" s="227"/>
      <c r="AA58" s="114"/>
      <c r="AB58" s="114"/>
      <c r="AC58" s="132"/>
      <c r="AD58" s="132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1"/>
      <c r="AS58" s="156">
        <v>0</v>
      </c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O58" s="1"/>
    </row>
    <row r="59" spans="1:67" x14ac:dyDescent="0.2">
      <c r="A59" s="10">
        <v>42</v>
      </c>
      <c r="B59" s="107"/>
      <c r="C59" s="114"/>
      <c r="D59" s="114"/>
      <c r="E59" s="119"/>
      <c r="F59" s="114"/>
      <c r="G59" s="114"/>
      <c r="H59" s="114"/>
      <c r="I59" s="114"/>
      <c r="J59" s="114"/>
      <c r="K59" s="114"/>
      <c r="L59" s="114"/>
      <c r="M59" s="114"/>
      <c r="N59" s="114"/>
      <c r="O59" s="119"/>
      <c r="P59" s="114"/>
      <c r="Q59" s="119"/>
      <c r="R59" s="114"/>
      <c r="S59" s="114"/>
      <c r="T59" s="119"/>
      <c r="U59" s="119"/>
      <c r="V59" s="119"/>
      <c r="W59" s="114"/>
      <c r="X59" s="114"/>
      <c r="Y59" s="114"/>
      <c r="Z59" s="226"/>
      <c r="AA59" s="114"/>
      <c r="AB59" s="114"/>
      <c r="AC59" s="132"/>
      <c r="AD59" s="132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1"/>
      <c r="AS59" s="156">
        <v>0</v>
      </c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</row>
    <row r="60" spans="1:67" x14ac:dyDescent="0.2">
      <c r="A60" s="10">
        <v>43</v>
      </c>
      <c r="B60" s="107"/>
      <c r="C60" s="114"/>
      <c r="D60" s="114"/>
      <c r="E60" s="119"/>
      <c r="F60" s="114"/>
      <c r="G60" s="114"/>
      <c r="H60" s="114"/>
      <c r="I60" s="114"/>
      <c r="J60" s="114"/>
      <c r="K60" s="114"/>
      <c r="L60" s="114"/>
      <c r="M60" s="114"/>
      <c r="N60" s="114"/>
      <c r="O60" s="119"/>
      <c r="P60" s="114"/>
      <c r="Q60" s="119"/>
      <c r="R60" s="114"/>
      <c r="S60" s="114"/>
      <c r="T60" s="119"/>
      <c r="U60" s="119"/>
      <c r="V60" s="119"/>
      <c r="W60" s="114"/>
      <c r="X60" s="114"/>
      <c r="Y60" s="114"/>
      <c r="Z60" s="227"/>
      <c r="AA60" s="114"/>
      <c r="AB60" s="114"/>
      <c r="AC60" s="132"/>
      <c r="AD60" s="132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1"/>
      <c r="AS60" s="156">
        <v>0</v>
      </c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</row>
    <row r="61" spans="1:67" x14ac:dyDescent="0.2">
      <c r="A61" s="10">
        <v>44</v>
      </c>
      <c r="B61" s="108"/>
      <c r="C61" s="114"/>
      <c r="D61" s="114"/>
      <c r="E61" s="119"/>
      <c r="F61" s="114"/>
      <c r="G61" s="114"/>
      <c r="H61" s="114"/>
      <c r="I61" s="114"/>
      <c r="J61" s="114"/>
      <c r="K61" s="114"/>
      <c r="L61" s="114"/>
      <c r="M61" s="114"/>
      <c r="N61" s="114"/>
      <c r="O61" s="119"/>
      <c r="P61" s="114"/>
      <c r="Q61" s="119"/>
      <c r="R61" s="114"/>
      <c r="S61" s="114"/>
      <c r="T61" s="119"/>
      <c r="U61" s="119"/>
      <c r="V61" s="119"/>
      <c r="W61" s="114"/>
      <c r="X61" s="114"/>
      <c r="Y61" s="114"/>
      <c r="Z61" s="227"/>
      <c r="AA61" s="114"/>
      <c r="AB61" s="114"/>
      <c r="AC61" s="132"/>
      <c r="AD61" s="132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1"/>
      <c r="AS61" s="156">
        <v>0</v>
      </c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O61" s="65"/>
    </row>
    <row r="62" spans="1:67" x14ac:dyDescent="0.2">
      <c r="A62" s="10">
        <v>45</v>
      </c>
      <c r="B62" s="108"/>
      <c r="C62" s="114"/>
      <c r="D62" s="114"/>
      <c r="E62" s="119"/>
      <c r="F62" s="114"/>
      <c r="G62" s="114"/>
      <c r="H62" s="114"/>
      <c r="I62" s="114"/>
      <c r="J62" s="114"/>
      <c r="K62" s="114"/>
      <c r="L62" s="114"/>
      <c r="M62" s="114"/>
      <c r="N62" s="114"/>
      <c r="O62" s="119"/>
      <c r="P62" s="114"/>
      <c r="Q62" s="119"/>
      <c r="R62" s="114"/>
      <c r="S62" s="114"/>
      <c r="T62" s="119"/>
      <c r="U62" s="119"/>
      <c r="V62" s="119"/>
      <c r="W62" s="114"/>
      <c r="X62" s="114"/>
      <c r="Y62" s="114"/>
      <c r="Z62" s="226"/>
      <c r="AA62" s="114"/>
      <c r="AB62" s="114"/>
      <c r="AC62" s="132"/>
      <c r="AD62" s="132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1"/>
      <c r="AS62" s="156">
        <v>0</v>
      </c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M62" s="1"/>
    </row>
    <row r="63" spans="1:67" x14ac:dyDescent="0.2">
      <c r="A63" s="2"/>
      <c r="B63" s="2"/>
      <c r="Z63" s="227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</row>
    <row r="64" spans="1:67" x14ac:dyDescent="0.2">
      <c r="A64" s="2"/>
      <c r="B64" s="221" t="s">
        <v>16</v>
      </c>
      <c r="C64" s="223" t="s">
        <v>195</v>
      </c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5"/>
      <c r="Z64" s="227"/>
      <c r="AA64" s="223" t="s">
        <v>194</v>
      </c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25"/>
      <c r="AR64" s="149"/>
      <c r="AS64" s="2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</row>
    <row r="65" spans="1:72" s="16" customFormat="1" ht="18" x14ac:dyDescent="0.2">
      <c r="A65" s="12"/>
      <c r="B65" s="222"/>
      <c r="C65" s="64" t="s">
        <v>88</v>
      </c>
      <c r="D65" s="64" t="s">
        <v>128</v>
      </c>
      <c r="E65" s="64">
        <v>2</v>
      </c>
      <c r="F65" s="64">
        <v>3</v>
      </c>
      <c r="G65" s="64">
        <v>4</v>
      </c>
      <c r="H65" s="64" t="s">
        <v>79</v>
      </c>
      <c r="I65" s="64" t="s">
        <v>80</v>
      </c>
      <c r="J65" s="64" t="s">
        <v>158</v>
      </c>
      <c r="K65" s="64" t="s">
        <v>103</v>
      </c>
      <c r="L65" s="64" t="s">
        <v>104</v>
      </c>
      <c r="M65" s="64" t="s">
        <v>159</v>
      </c>
      <c r="N65" s="64" t="s">
        <v>93</v>
      </c>
      <c r="O65" s="64" t="s">
        <v>94</v>
      </c>
      <c r="P65" s="64" t="s">
        <v>160</v>
      </c>
      <c r="Q65" s="64" t="s">
        <v>161</v>
      </c>
      <c r="R65" s="64" t="s">
        <v>75</v>
      </c>
      <c r="S65" s="64" t="s">
        <v>162</v>
      </c>
      <c r="T65" s="102" t="s">
        <v>163</v>
      </c>
      <c r="U65" s="102" t="s">
        <v>164</v>
      </c>
      <c r="V65" s="102" t="s">
        <v>107</v>
      </c>
      <c r="W65" s="102" t="s">
        <v>108</v>
      </c>
      <c r="X65" s="64" t="s">
        <v>109</v>
      </c>
      <c r="Y65" s="64" t="s">
        <v>110</v>
      </c>
      <c r="Z65" s="226"/>
      <c r="AA65" s="64">
        <v>11</v>
      </c>
      <c r="AB65" s="102" t="s">
        <v>73</v>
      </c>
      <c r="AC65" s="102" t="s">
        <v>74</v>
      </c>
      <c r="AD65" s="102" t="s">
        <v>113</v>
      </c>
      <c r="AE65" s="102" t="s">
        <v>114</v>
      </c>
      <c r="AF65" s="102" t="s">
        <v>165</v>
      </c>
      <c r="AG65" s="102" t="s">
        <v>166</v>
      </c>
      <c r="AH65" s="102" t="s">
        <v>118</v>
      </c>
      <c r="AI65" s="102" t="s">
        <v>119</v>
      </c>
      <c r="AJ65" s="102" t="s">
        <v>153</v>
      </c>
      <c r="AK65" s="102" t="s">
        <v>154</v>
      </c>
      <c r="AL65" s="102" t="s">
        <v>155</v>
      </c>
      <c r="AM65" s="102" t="s">
        <v>213</v>
      </c>
      <c r="AN65" s="102" t="s">
        <v>214</v>
      </c>
      <c r="AO65" s="102" t="s">
        <v>215</v>
      </c>
      <c r="AP65" s="102" t="s">
        <v>216</v>
      </c>
      <c r="AQ65" s="102" t="s">
        <v>217</v>
      </c>
      <c r="AR65" s="150"/>
      <c r="AS65" s="151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G65"/>
      <c r="BH65"/>
      <c r="BJ65"/>
      <c r="BK65"/>
      <c r="BL65"/>
      <c r="BM65"/>
      <c r="BN65"/>
      <c r="BO65"/>
      <c r="BR65"/>
      <c r="BS65"/>
      <c r="BT65"/>
    </row>
    <row r="66" spans="1:72" x14ac:dyDescent="0.2">
      <c r="A66" s="2"/>
      <c r="B66" s="14" t="s">
        <v>21</v>
      </c>
      <c r="C66" s="93">
        <f>COUNTIF(C18:C62,"נכון")</f>
        <v>0</v>
      </c>
      <c r="D66" s="93">
        <f>COUNTIF(D18:D62,"נכון")</f>
        <v>0</v>
      </c>
      <c r="E66" s="93">
        <f>COUNTIF(E18:E62,"נכון")</f>
        <v>0</v>
      </c>
      <c r="F66" s="17">
        <f>COUNTIF(F$18:F$62,"א")</f>
        <v>0</v>
      </c>
      <c r="G66" s="93">
        <f>COUNTIF(G18:G62,"נכון")</f>
        <v>0</v>
      </c>
      <c r="H66" s="93">
        <f>COUNTIF(H18:H62,"נכון")</f>
        <v>0</v>
      </c>
      <c r="I66" s="93">
        <f>COUNTIF(I18:I62,"נכון")</f>
        <v>0</v>
      </c>
      <c r="J66" s="93">
        <f>COUNTIF(J18:J62,"נכון")</f>
        <v>0</v>
      </c>
      <c r="K66" s="93">
        <f>COUNTIF(K$18:K$62,"נכון")</f>
        <v>0</v>
      </c>
      <c r="L66" s="93">
        <f>COUNTIF(L18:L62,"נכון")</f>
        <v>0</v>
      </c>
      <c r="M66" s="17">
        <f>COUNTIF(M$18:M$62,1)</f>
        <v>0</v>
      </c>
      <c r="N66" s="93">
        <f>COUNTIF(N18:N62,"נכון")</f>
        <v>0</v>
      </c>
      <c r="O66" s="93">
        <f>COUNTIF(O$18:O$62,"נכון")</f>
        <v>0</v>
      </c>
      <c r="P66" s="17">
        <f>COUNTIF(P18:P62,"א")</f>
        <v>0</v>
      </c>
      <c r="Q66" s="62">
        <f>COUNTIF(Q18:Q62,"נכון")</f>
        <v>0</v>
      </c>
      <c r="R66" s="17">
        <f>COUNTIF(R18:R62,"1")</f>
        <v>0</v>
      </c>
      <c r="S66" s="105">
        <f>COUNTIF(S18:S62,"נכון")</f>
        <v>0</v>
      </c>
      <c r="T66" s="93">
        <f>COUNTIF(T$18:T$62,"1" )</f>
        <v>0</v>
      </c>
      <c r="U66" s="93">
        <f>COUNTIF(U18:U62,"נכון")</f>
        <v>0</v>
      </c>
      <c r="V66" s="103">
        <f>COUNTIF(V$18:V$62,"נכון")</f>
        <v>0</v>
      </c>
      <c r="W66" s="103">
        <f>COUNTIF(W$18:W$62,"3 תשובות נכונות")</f>
        <v>0</v>
      </c>
      <c r="X66" s="93">
        <f>COUNTIF(X$18:X$62,"נכון")</f>
        <v>0</v>
      </c>
      <c r="Y66" s="93">
        <f>COUNTIF(Y$18:Y$62,"צוינו 4 מרכיבים")</f>
        <v>0</v>
      </c>
      <c r="Z66" s="227"/>
      <c r="AA66" s="93">
        <f>COUNTIF(AA18:AA62,"נכון")</f>
        <v>0</v>
      </c>
      <c r="AB66" s="93">
        <f>COUNTIF(AB18:AB62,"נכון")</f>
        <v>0</v>
      </c>
      <c r="AC66" s="17">
        <f>COUNTIF(AC18:AC62,"1")</f>
        <v>0</v>
      </c>
      <c r="AD66" s="93">
        <f>COUNTIF(AD18:AD62,"נכון")</f>
        <v>0</v>
      </c>
      <c r="AE66" s="93">
        <f>COUNTIF(AE$18:AE$62,"נכון")</f>
        <v>0</v>
      </c>
      <c r="AF66" s="104">
        <f>COUNTIF(AF18:AF62,"1")</f>
        <v>0</v>
      </c>
      <c r="AG66" s="105">
        <f>COUNTIF(AG$18:AG$62,"נכון")</f>
        <v>0</v>
      </c>
      <c r="AH66" s="105">
        <f>COUNTIF(AH18:AH62,"1")</f>
        <v>0</v>
      </c>
      <c r="AI66" s="105">
        <f>COUNTIF(AI$18:AI$62,"נכון")</f>
        <v>0</v>
      </c>
      <c r="AJ66" s="105">
        <f>COUNTIF(AJ18:AJ62,"נכון")</f>
        <v>0</v>
      </c>
      <c r="AK66" s="105">
        <f>COUNTIF(AK$18:AK$62,"נכון")</f>
        <v>0</v>
      </c>
      <c r="AL66" s="105">
        <f>COUNTIF(AL18:AL62,"נכון")</f>
        <v>0</v>
      </c>
      <c r="AM66" s="105">
        <f>COUNTIF(AM$18:AM$62,"נכון")</f>
        <v>0</v>
      </c>
      <c r="AN66" s="104">
        <f>COUNTIF(AN18:AN62,"1")</f>
        <v>0</v>
      </c>
      <c r="AO66" s="105">
        <f>COUNTIF(AO$18:AO$62,"נכון")</f>
        <v>0</v>
      </c>
      <c r="AP66" s="104">
        <f>COUNTIF(AP18:AP62,"א")</f>
        <v>0</v>
      </c>
      <c r="AQ66" s="105">
        <f>COUNTIF(AQ18:AQ62,"נכון")</f>
        <v>0</v>
      </c>
      <c r="AR66" s="150"/>
      <c r="AS66" s="2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G66" s="16"/>
      <c r="BH66" s="16"/>
      <c r="BJ66" s="16"/>
      <c r="BN66" s="16"/>
      <c r="BO66" s="1"/>
      <c r="BR66" s="16"/>
      <c r="BS66" s="16"/>
      <c r="BT66" s="16"/>
    </row>
    <row r="67" spans="1:72" x14ac:dyDescent="0.2">
      <c r="A67" s="2"/>
      <c r="B67" s="14" t="s">
        <v>22</v>
      </c>
      <c r="C67" s="17">
        <f>COUNTIF(C18:C62,"חלקי")</f>
        <v>0</v>
      </c>
      <c r="D67" s="17">
        <f>COUNTIF(D18:D62,"חלקי")</f>
        <v>0</v>
      </c>
      <c r="E67" s="17">
        <f>COUNTIF(E18:E62,"שגוי")</f>
        <v>0</v>
      </c>
      <c r="F67" s="17">
        <f>COUNTIF(F$18:F$62,"ב")</f>
        <v>0</v>
      </c>
      <c r="G67" s="17">
        <f>COUNTIF(G18:G62,"חלקי")</f>
        <v>0</v>
      </c>
      <c r="H67" s="17">
        <f>COUNTIF(H18:H62,"חלקי")</f>
        <v>0</v>
      </c>
      <c r="I67" s="17">
        <f>COUNTIF(I18:I62,"חלקי")</f>
        <v>0</v>
      </c>
      <c r="J67" s="17">
        <f>COUNTIF(J18:J62,"חלקי")</f>
        <v>0</v>
      </c>
      <c r="K67" s="17">
        <f t="shared" ref="K67" si="0">COUNTIF(K$18:K$62,"שגוי")</f>
        <v>0</v>
      </c>
      <c r="L67" s="17">
        <f>COUNTIF(L18:L62,"חלקי")</f>
        <v>0</v>
      </c>
      <c r="M67" s="17">
        <f>COUNTIF(M$18:M$62,2)</f>
        <v>0</v>
      </c>
      <c r="N67" s="17">
        <f>COUNTIF(N18:N62,"חלקי")</f>
        <v>0</v>
      </c>
      <c r="O67" s="17">
        <f>COUNTIF(O$18:O$62,"חלקי - 2 נקודות")</f>
        <v>0</v>
      </c>
      <c r="P67" s="93">
        <f>COUNTIF(P18:P62,"ב")</f>
        <v>0</v>
      </c>
      <c r="Q67" s="17">
        <f>COUNTIF(Q18:Q62,"חלקי")</f>
        <v>0</v>
      </c>
      <c r="R67" s="17">
        <f>COUNTIF(R18:R62,"2")</f>
        <v>0</v>
      </c>
      <c r="S67" s="17">
        <f>COUNTIF(S18:S62,"חלקי")</f>
        <v>0</v>
      </c>
      <c r="T67" s="17">
        <f>COUNTIF(T$18:T$62,"2")</f>
        <v>0</v>
      </c>
      <c r="U67" s="17">
        <f>COUNTIF(U18:U62,"חלקי")</f>
        <v>0</v>
      </c>
      <c r="V67" s="104">
        <f>COUNTIF(V$18:V$62,"חלקי - 2 נקודות")</f>
        <v>0</v>
      </c>
      <c r="W67" s="104">
        <f>COUNTIF(W$18:W$62,"2 תשובות נכונות")</f>
        <v>0</v>
      </c>
      <c r="X67" s="17">
        <f>COUNTIF(X$18:X$62,"חלקי")</f>
        <v>0</v>
      </c>
      <c r="Y67" s="17">
        <f>COUNTIF(Y$18:Y$62,"צוינו 3 מרכיבים")</f>
        <v>0</v>
      </c>
      <c r="Z67" s="227"/>
      <c r="AA67" s="17">
        <f>COUNTIF(AA$18:AA$62,"שגוי")</f>
        <v>0</v>
      </c>
      <c r="AB67" s="17">
        <f>COUNTIF(AB$18:AB$62,"שגוי")</f>
        <v>0</v>
      </c>
      <c r="AC67" s="17">
        <f>COUNTIF(AC18:AC62,"2")</f>
        <v>0</v>
      </c>
      <c r="AD67" s="17">
        <f>COUNTIF(AD$18:AD$62,"שגוי")</f>
        <v>0</v>
      </c>
      <c r="AE67" s="17">
        <f>COUNTIF(AE$18:AE$62,"חלקי")</f>
        <v>0</v>
      </c>
      <c r="AF67" s="105">
        <f>COUNTIF(AF18:AF62,"2")</f>
        <v>0</v>
      </c>
      <c r="AG67" s="104">
        <f>COUNTIF(AG$18:AG$62,"חלקי")</f>
        <v>0</v>
      </c>
      <c r="AH67" s="104">
        <f>COUNTIF(AH18:AH62,"2")</f>
        <v>0</v>
      </c>
      <c r="AI67" s="104">
        <f>COUNTIF(AI$18:AI$62,"חלקי")</f>
        <v>0</v>
      </c>
      <c r="AJ67" s="104">
        <f>COUNTIF(AJ$18:AJ$62,"שגוי")</f>
        <v>0</v>
      </c>
      <c r="AK67" s="104">
        <f>COUNTIF(AK$18:AK$62,"חלקי - 2 נקודות")</f>
        <v>0</v>
      </c>
      <c r="AL67" s="104">
        <f>COUNTIF(AL$18:AL$62,"שגוי")</f>
        <v>0</v>
      </c>
      <c r="AM67" s="104">
        <f>COUNTIF(AM$18:AM$62,"חלקי")</f>
        <v>0</v>
      </c>
      <c r="AN67" s="104">
        <f>COUNTIF(AN18:AN62,"2")</f>
        <v>0</v>
      </c>
      <c r="AO67" s="104">
        <f>COUNTIF(AO$18:AO$62,"חלקי - 2 נקודות")</f>
        <v>0</v>
      </c>
      <c r="AP67" s="105">
        <f>COUNTIF(AP18:AP62,"ב")</f>
        <v>0</v>
      </c>
      <c r="AQ67" s="104">
        <f>COUNTIF(AQ$18:AQ$62,"שגוי")</f>
        <v>0</v>
      </c>
      <c r="AR67" s="150"/>
      <c r="AS67" s="2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K67" s="16"/>
      <c r="BL67" s="16"/>
      <c r="BM67" s="16"/>
    </row>
    <row r="68" spans="1:72" x14ac:dyDescent="0.2">
      <c r="A68" s="2"/>
      <c r="B68" s="14" t="s">
        <v>23</v>
      </c>
      <c r="C68" s="17">
        <f>COUNTIF(C18:C62,"שגוי")</f>
        <v>0</v>
      </c>
      <c r="D68" s="17">
        <f>COUNTIF(D18:D62,"שגוי")</f>
        <v>0</v>
      </c>
      <c r="E68" s="17">
        <f>COUNTIF(E18:E62,"אין תשובה")</f>
        <v>0</v>
      </c>
      <c r="F68" s="17">
        <f>COUNTIF(F$18:F$62,"ג")</f>
        <v>0</v>
      </c>
      <c r="G68" s="17">
        <f>COUNTIF(G18:G62,"שגוי")</f>
        <v>0</v>
      </c>
      <c r="H68" s="17">
        <f>COUNTIF(H18:H62,"שגוי")</f>
        <v>0</v>
      </c>
      <c r="I68" s="17">
        <f>COUNTIF(I18:I62,"שגוי")</f>
        <v>0</v>
      </c>
      <c r="J68" s="17">
        <f>COUNTIF(J18:J62,"שגוי")</f>
        <v>0</v>
      </c>
      <c r="K68" s="17">
        <f t="shared" ref="K68" si="1">COUNTIF(K$18:K$62,"אין תשובה")</f>
        <v>0</v>
      </c>
      <c r="L68" s="17">
        <f>COUNTIF(L18:L62,"שגוי")</f>
        <v>0</v>
      </c>
      <c r="M68" s="93">
        <f>COUNTIF(M$18:M$62,3)</f>
        <v>0</v>
      </c>
      <c r="N68" s="17">
        <f>COUNTIF(N18:N62,"שגוי")</f>
        <v>0</v>
      </c>
      <c r="O68" s="17">
        <f>COUNTIF(O$18:O$62,"חלקי - נקודה 1")</f>
        <v>0</v>
      </c>
      <c r="P68" s="17">
        <f>COUNTIF(P18:P62,"ג")</f>
        <v>0</v>
      </c>
      <c r="Q68" s="17">
        <f>COUNTIF(Q18:Q62,"שגוי")</f>
        <v>0</v>
      </c>
      <c r="R68" s="17">
        <f>COUNTIF(R18:R62,"3")</f>
        <v>0</v>
      </c>
      <c r="S68" s="17">
        <f>COUNTIF(S18:S62,"שגוי")</f>
        <v>0</v>
      </c>
      <c r="T68" s="17">
        <f>COUNTIF(T$18:T$62,"3")</f>
        <v>0</v>
      </c>
      <c r="U68" s="17">
        <f>COUNTIF(U18:U62,"שגוי")</f>
        <v>0</v>
      </c>
      <c r="V68" s="104">
        <f>COUNTIF(V$18:V$62,"חלקי - נקודה 1")</f>
        <v>0</v>
      </c>
      <c r="W68" s="104">
        <f>COUNTIF(W$18:W$62,"תשובה נכונה אחת")</f>
        <v>0</v>
      </c>
      <c r="X68" s="17">
        <f t="shared" ref="X68" si="2">COUNTIF(X$18:X$62,"שגוי")</f>
        <v>0</v>
      </c>
      <c r="Y68" s="17">
        <f>COUNTIF(Y$18:Y$62,"צוינו 2 מרכיבים")</f>
        <v>0</v>
      </c>
      <c r="Z68" s="226"/>
      <c r="AA68" s="17">
        <f>COUNTIF(AA$18:AA$62,"אין תשובה")</f>
        <v>0</v>
      </c>
      <c r="AB68" s="17">
        <f>COUNTIF(AB$18:AB$62,"אין תשובה")</f>
        <v>0</v>
      </c>
      <c r="AC68" s="93">
        <f>COUNTIF(AC$18:AC$62,"3")</f>
        <v>0</v>
      </c>
      <c r="AD68" s="17">
        <f>COUNTIF(AD$18:AD$62,"אין תשובה")</f>
        <v>0</v>
      </c>
      <c r="AE68" s="17">
        <f t="shared" ref="AE68:AM68" si="3">COUNTIF(AE$18:AE$62,"שגוי")</f>
        <v>0</v>
      </c>
      <c r="AF68" s="104">
        <f>COUNTIF(AF$18:AF$62,"3")</f>
        <v>0</v>
      </c>
      <c r="AG68" s="104">
        <f t="shared" si="3"/>
        <v>0</v>
      </c>
      <c r="AH68" s="104">
        <f>COUNTIF(AH$18:AH$62,"3")</f>
        <v>0</v>
      </c>
      <c r="AI68" s="104">
        <f t="shared" si="3"/>
        <v>0</v>
      </c>
      <c r="AJ68" s="104">
        <f>COUNTIF(AJ$18:AJ$62,"אין תשובה")</f>
        <v>0</v>
      </c>
      <c r="AK68" s="104">
        <f>COUNTIF(AK$18:AK$62,"חלקי - נקודה 1")</f>
        <v>0</v>
      </c>
      <c r="AL68" s="104">
        <f>COUNTIF(AL$18:AL$62,"אין תשובה")</f>
        <v>0</v>
      </c>
      <c r="AM68" s="104">
        <f t="shared" si="3"/>
        <v>0</v>
      </c>
      <c r="AN68" s="104">
        <f>COUNTIF(AN$18:AN$62,"3")</f>
        <v>0</v>
      </c>
      <c r="AO68" s="104">
        <f>COUNTIF(AO$18:AO$62,"חלקי - נקודה 1")</f>
        <v>0</v>
      </c>
      <c r="AP68" s="104">
        <f>COUNTIF(AP18:AP62,"ג")</f>
        <v>0</v>
      </c>
      <c r="AQ68" s="104">
        <f>COUNTIF(AQ$18:AQ$62,"אין תשובה")</f>
        <v>0</v>
      </c>
      <c r="AR68" s="150"/>
      <c r="AS68" s="2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K68" s="16"/>
    </row>
    <row r="69" spans="1:72" x14ac:dyDescent="0.2">
      <c r="A69" s="2"/>
      <c r="B69" s="14" t="s">
        <v>24</v>
      </c>
      <c r="C69" s="17">
        <f>COUNTIF(C18:C62,"אין תשובה")</f>
        <v>0</v>
      </c>
      <c r="D69" s="17">
        <f>COUNTIF(D18:D62,"אין תשובה")</f>
        <v>0</v>
      </c>
      <c r="E69" s="2"/>
      <c r="F69" s="93">
        <f>COUNTIF(F$18:F$62,"ד")</f>
        <v>0</v>
      </c>
      <c r="G69" s="17">
        <f>COUNTIF(G18:G62,"אין תשובה")</f>
        <v>0</v>
      </c>
      <c r="H69" s="17">
        <f>COUNTIF(H18:H62,"אין תשובה")</f>
        <v>0</v>
      </c>
      <c r="I69" s="17">
        <f>COUNTIF(I$18:I$62,"אין תשובה")</f>
        <v>0</v>
      </c>
      <c r="J69" s="17">
        <f>COUNTIF(J$18:J$62,"אין תשובה")</f>
        <v>0</v>
      </c>
      <c r="K69" s="2"/>
      <c r="L69" s="17">
        <f>COUNTIF(L$18:L$62,"אין תשובה")</f>
        <v>0</v>
      </c>
      <c r="M69" s="17">
        <f>COUNTIF(M$18:M$62,4)</f>
        <v>0</v>
      </c>
      <c r="N69" s="17">
        <f>COUNTIF(N$18:N$62,"אין תשובה")</f>
        <v>0</v>
      </c>
      <c r="O69" s="17">
        <f>COUNTIF(O$18:O$62,"שגוי")</f>
        <v>0</v>
      </c>
      <c r="P69" s="17">
        <f>COUNTIF(P18:P62,"ד")</f>
        <v>0</v>
      </c>
      <c r="Q69" s="17">
        <f>COUNTIF(Q18:Q62,"אין תשובה")</f>
        <v>0</v>
      </c>
      <c r="R69" s="105">
        <f>COUNTIF(R18:R62,"4")</f>
        <v>0</v>
      </c>
      <c r="S69" s="17">
        <f>COUNTIF(S18:S62,"אין תשובה")</f>
        <v>0</v>
      </c>
      <c r="T69" s="17">
        <f>COUNTIF(T$18:T$62,"4")</f>
        <v>0</v>
      </c>
      <c r="U69" s="17">
        <f>COUNTIF(U18:U62,"אין תשובה")</f>
        <v>0</v>
      </c>
      <c r="V69" s="104">
        <f>COUNTIF(V$18:V$62,"שגוי")</f>
        <v>0</v>
      </c>
      <c r="W69" s="104">
        <f>COUNTIF(W$18:W$62,"תשובה שגויה")</f>
        <v>0</v>
      </c>
      <c r="X69" s="17">
        <f t="shared" ref="X69" si="4">COUNTIF(X$18:X$62,"אין תשובה")</f>
        <v>0</v>
      </c>
      <c r="Y69" s="17">
        <f>COUNTIF(Y$18:Y$62,"צוין מרכיב 1")</f>
        <v>0</v>
      </c>
      <c r="Z69" s="227"/>
      <c r="AA69" s="2"/>
      <c r="AB69" s="2"/>
      <c r="AC69" s="17">
        <f>COUNTIF(AC$18:AC$62,"4")</f>
        <v>0</v>
      </c>
      <c r="AD69" s="2"/>
      <c r="AE69" s="17">
        <f t="shared" ref="AE69:AM69" si="5">COUNTIF(AE$18:AE$62,"אין תשובה")</f>
        <v>0</v>
      </c>
      <c r="AF69" s="104">
        <f>COUNTIF(AF$18:AF$62,"4")</f>
        <v>0</v>
      </c>
      <c r="AG69" s="104">
        <f t="shared" si="5"/>
        <v>0</v>
      </c>
      <c r="AH69" s="104">
        <f>COUNTIF(AH$18:AH$62,"4")</f>
        <v>0</v>
      </c>
      <c r="AI69" s="104">
        <f t="shared" si="5"/>
        <v>0</v>
      </c>
      <c r="AJ69" s="2"/>
      <c r="AK69" s="104">
        <f>COUNTIF(AK$18:AK$62,"שגוי")</f>
        <v>0</v>
      </c>
      <c r="AL69" s="2"/>
      <c r="AM69" s="104">
        <f t="shared" si="5"/>
        <v>0</v>
      </c>
      <c r="AN69" s="105">
        <f>COUNTIF(AN$18:AN$62,"4")</f>
        <v>0</v>
      </c>
      <c r="AO69" s="104">
        <f>COUNTIF(AO$18:AO$62,"שגוי")</f>
        <v>0</v>
      </c>
      <c r="AP69" s="104">
        <f>COUNTIF(AP18:AP62,"ד")</f>
        <v>0</v>
      </c>
      <c r="AQ69" s="2"/>
      <c r="AR69" s="150"/>
      <c r="AS69" s="2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O69" s="16"/>
    </row>
    <row r="70" spans="1:72" x14ac:dyDescent="0.2">
      <c r="A70" s="2"/>
      <c r="B70" s="14" t="s">
        <v>26</v>
      </c>
      <c r="C70" s="2"/>
      <c r="D70" s="2"/>
      <c r="E70" s="2"/>
      <c r="F70" s="17">
        <f t="shared" ref="F70" si="6">COUNTIF(F$18:F$62,"אין תשובה")</f>
        <v>0</v>
      </c>
      <c r="G70" s="2"/>
      <c r="H70" s="2"/>
      <c r="I70" s="2"/>
      <c r="J70" s="2"/>
      <c r="K70" s="2"/>
      <c r="L70" s="2"/>
      <c r="M70" s="17">
        <f t="shared" ref="M70" si="7">COUNTIF(M$18:M$62,"אין תשובה")</f>
        <v>0</v>
      </c>
      <c r="N70" s="2"/>
      <c r="O70" s="17">
        <f>COUNTIF(O$18:O$62,"אין תשובה")</f>
        <v>0</v>
      </c>
      <c r="P70" s="17">
        <f>COUNTIF(P18:P62,"אין תשובה")</f>
        <v>0</v>
      </c>
      <c r="Q70" s="2"/>
      <c r="R70" s="17">
        <f>COUNTIF(R18:R62,"אין תשובה")</f>
        <v>0</v>
      </c>
      <c r="S70" s="2"/>
      <c r="T70" s="17">
        <f t="shared" ref="T70" si="8">COUNTIF(T$18:T$62,"אין תשובה")</f>
        <v>0</v>
      </c>
      <c r="U70" s="2"/>
      <c r="V70" s="104">
        <f>COUNTIF(V$18:V$62,"אין תשובה")</f>
        <v>0</v>
      </c>
      <c r="W70" s="104">
        <f t="shared" ref="W70" si="9">COUNTIF(W$18:W$62,"אין תשובה")</f>
        <v>0</v>
      </c>
      <c r="X70" s="2"/>
      <c r="Y70" s="17">
        <f>COUNTIF(Y$18:Y$62,"שגוי")</f>
        <v>0</v>
      </c>
      <c r="Z70" s="227"/>
      <c r="AA70" s="2"/>
      <c r="AB70" s="2"/>
      <c r="AC70" s="17">
        <f>COUNTIF(AC$18:AC$62,"אין תשובה")</f>
        <v>0</v>
      </c>
      <c r="AD70" s="2"/>
      <c r="AE70" s="2"/>
      <c r="AF70" s="104">
        <f>COUNTIF(AF$18:AF$62,"אין תשובה")</f>
        <v>0</v>
      </c>
      <c r="AG70" s="2"/>
      <c r="AH70" s="104">
        <f>COUNTIF(AH$18:AH$62,"אין תשובה")</f>
        <v>0</v>
      </c>
      <c r="AI70" s="2"/>
      <c r="AJ70" s="2"/>
      <c r="AK70" s="104">
        <f>COUNTIF(AK$18:AK$62,"אין תשובה")</f>
        <v>0</v>
      </c>
      <c r="AL70" s="2"/>
      <c r="AM70" s="2"/>
      <c r="AN70" s="104">
        <f>COUNTIF(AN$18:AN$62,"אין תשובה")</f>
        <v>0</v>
      </c>
      <c r="AO70" s="104">
        <f>COUNTIF(AO$18:AO$62,"אין תשובה")</f>
        <v>0</v>
      </c>
      <c r="AP70" s="104">
        <f>COUNTIF(AP18:AP62,"אין תשובה")</f>
        <v>0</v>
      </c>
      <c r="AQ70" s="2"/>
      <c r="AR70" s="150"/>
      <c r="AS70" s="2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K70" s="1"/>
    </row>
    <row r="71" spans="1:72" x14ac:dyDescent="0.2">
      <c r="A71" s="2"/>
      <c r="B71" s="14" t="s">
        <v>27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7">
        <f>COUNTIF(Y$18:Y$62,"אין תשובה")</f>
        <v>0</v>
      </c>
      <c r="Z71" s="226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150"/>
      <c r="AS71" s="2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</row>
    <row r="72" spans="1:72" x14ac:dyDescent="0.2">
      <c r="A72" s="2"/>
      <c r="B72" s="14" t="s">
        <v>28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27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150"/>
      <c r="AS72" s="2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</row>
    <row r="73" spans="1:72" x14ac:dyDescent="0.2">
      <c r="A73" s="2"/>
      <c r="B73" s="14" t="s">
        <v>29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27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150"/>
      <c r="AS73" s="24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22"/>
      <c r="BQ73" s="1"/>
    </row>
    <row r="74" spans="1:72" x14ac:dyDescent="0.2">
      <c r="A74" s="2"/>
      <c r="B74" s="54" t="s">
        <v>20</v>
      </c>
      <c r="C74" s="55">
        <f>SUM(C66:C73)</f>
        <v>0</v>
      </c>
      <c r="D74" s="55">
        <f t="shared" ref="D74:J74" si="10">SUM(D66:D73)</f>
        <v>0</v>
      </c>
      <c r="E74" s="55">
        <f t="shared" si="10"/>
        <v>0</v>
      </c>
      <c r="F74" s="55">
        <f t="shared" si="10"/>
        <v>0</v>
      </c>
      <c r="G74" s="55">
        <f t="shared" si="10"/>
        <v>0</v>
      </c>
      <c r="H74" s="55">
        <f t="shared" si="10"/>
        <v>0</v>
      </c>
      <c r="I74" s="55">
        <f t="shared" si="10"/>
        <v>0</v>
      </c>
      <c r="J74" s="55">
        <f t="shared" si="10"/>
        <v>0</v>
      </c>
      <c r="K74" s="55">
        <f t="shared" ref="K74:P74" si="11">SUM(K66:K73)</f>
        <v>0</v>
      </c>
      <c r="L74" s="55">
        <f t="shared" si="11"/>
        <v>0</v>
      </c>
      <c r="M74" s="55">
        <f t="shared" si="11"/>
        <v>0</v>
      </c>
      <c r="N74" s="55">
        <f t="shared" si="11"/>
        <v>0</v>
      </c>
      <c r="O74" s="55">
        <f t="shared" si="11"/>
        <v>0</v>
      </c>
      <c r="P74" s="55">
        <f t="shared" si="11"/>
        <v>0</v>
      </c>
      <c r="Q74" s="55">
        <f t="shared" ref="Q74:Y74" si="12">SUM(Q66:Q73)</f>
        <v>0</v>
      </c>
      <c r="R74" s="55">
        <f t="shared" si="12"/>
        <v>0</v>
      </c>
      <c r="S74" s="55">
        <f t="shared" si="12"/>
        <v>0</v>
      </c>
      <c r="T74" s="55">
        <f t="shared" si="12"/>
        <v>0</v>
      </c>
      <c r="U74" s="55">
        <f t="shared" si="12"/>
        <v>0</v>
      </c>
      <c r="V74" s="55">
        <f t="shared" si="12"/>
        <v>0</v>
      </c>
      <c r="W74" s="55">
        <f t="shared" si="12"/>
        <v>0</v>
      </c>
      <c r="X74" s="55">
        <f t="shared" si="12"/>
        <v>0</v>
      </c>
      <c r="Y74" s="55">
        <f t="shared" si="12"/>
        <v>0</v>
      </c>
      <c r="Z74" s="226"/>
      <c r="AA74" s="55">
        <f t="shared" ref="AA74" si="13">SUM(AA66:AA73)</f>
        <v>0</v>
      </c>
      <c r="AB74" s="55">
        <f t="shared" ref="AB74:AQ74" si="14">SUM(AB66:AB73)</f>
        <v>0</v>
      </c>
      <c r="AC74" s="55">
        <f t="shared" si="14"/>
        <v>0</v>
      </c>
      <c r="AD74" s="55">
        <f t="shared" si="14"/>
        <v>0</v>
      </c>
      <c r="AE74" s="55">
        <f t="shared" si="14"/>
        <v>0</v>
      </c>
      <c r="AF74" s="55">
        <f t="shared" si="14"/>
        <v>0</v>
      </c>
      <c r="AG74" s="55">
        <f t="shared" si="14"/>
        <v>0</v>
      </c>
      <c r="AH74" s="55">
        <f t="shared" si="14"/>
        <v>0</v>
      </c>
      <c r="AI74" s="55">
        <f t="shared" si="14"/>
        <v>0</v>
      </c>
      <c r="AJ74" s="55">
        <f t="shared" si="14"/>
        <v>0</v>
      </c>
      <c r="AK74" s="55">
        <f t="shared" si="14"/>
        <v>0</v>
      </c>
      <c r="AL74" s="55">
        <f t="shared" si="14"/>
        <v>0</v>
      </c>
      <c r="AM74" s="55">
        <f t="shared" si="14"/>
        <v>0</v>
      </c>
      <c r="AN74" s="55">
        <f t="shared" si="14"/>
        <v>0</v>
      </c>
      <c r="AO74" s="55">
        <f t="shared" si="14"/>
        <v>0</v>
      </c>
      <c r="AP74" s="55">
        <f t="shared" si="14"/>
        <v>0</v>
      </c>
      <c r="AQ74" s="55">
        <f t="shared" si="14"/>
        <v>0</v>
      </c>
      <c r="AR74" s="152"/>
      <c r="AS74" s="24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22"/>
      <c r="BQ74" s="60"/>
    </row>
    <row r="75" spans="1:72" s="27" customFormat="1" x14ac:dyDescent="0.2">
      <c r="A75" s="210"/>
      <c r="B75" s="21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153"/>
      <c r="Z75" s="227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/>
      <c r="BF75"/>
      <c r="BG75"/>
      <c r="BH75"/>
      <c r="BI75"/>
      <c r="BJ75"/>
      <c r="BK75"/>
      <c r="BL75"/>
      <c r="BM75"/>
      <c r="BN75"/>
      <c r="BR75"/>
      <c r="BS75"/>
      <c r="BT75"/>
    </row>
    <row r="76" spans="1:72" s="27" customFormat="1" x14ac:dyDescent="0.2">
      <c r="A76" s="210"/>
      <c r="B76" s="21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153"/>
      <c r="Z76" s="227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58"/>
      <c r="AZ76" s="58"/>
      <c r="BA76" s="58"/>
      <c r="BB76" s="58"/>
      <c r="BC76" s="58"/>
      <c r="BD76" s="58"/>
      <c r="BF76"/>
      <c r="BH76"/>
    </row>
    <row r="77" spans="1:72" s="27" customFormat="1" x14ac:dyDescent="0.2">
      <c r="A77" s="210"/>
      <c r="B77" s="21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153"/>
      <c r="Z77" s="226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58"/>
      <c r="AZ77" s="58"/>
      <c r="BA77" s="58"/>
      <c r="BB77" s="58"/>
      <c r="BC77" s="58"/>
      <c r="BD77" s="58"/>
      <c r="BF77"/>
      <c r="BH77"/>
    </row>
    <row r="78" spans="1:72" s="27" customFormat="1" x14ac:dyDescent="0.2">
      <c r="A78" s="210"/>
      <c r="B78" s="21"/>
      <c r="C78" s="21"/>
      <c r="D78" s="21"/>
      <c r="E78" s="21"/>
      <c r="F78" s="23"/>
      <c r="G78" s="24"/>
      <c r="H78" s="24"/>
      <c r="I78" s="24"/>
      <c r="J78" s="24"/>
      <c r="K78" s="24"/>
      <c r="L78" s="24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153"/>
      <c r="Z78" s="227"/>
      <c r="AA78" s="21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58"/>
      <c r="AZ78" s="58"/>
      <c r="BA78" s="58"/>
      <c r="BB78" s="58"/>
      <c r="BC78" s="58"/>
      <c r="BD78" s="58"/>
      <c r="BH78"/>
    </row>
    <row r="79" spans="1:72" s="27" customFormat="1" x14ac:dyDescent="0.2">
      <c r="A79" s="24"/>
      <c r="B79" s="21"/>
      <c r="C79" s="21"/>
      <c r="D79" s="21"/>
      <c r="E79" s="21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153"/>
      <c r="Z79" s="227"/>
      <c r="AA79" s="21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58"/>
      <c r="AZ79" s="58"/>
      <c r="BA79" s="58"/>
      <c r="BB79" s="58"/>
      <c r="BC79" s="58"/>
      <c r="BD79" s="58"/>
      <c r="BH79"/>
    </row>
    <row r="80" spans="1:72" s="27" customFormat="1" x14ac:dyDescent="0.2">
      <c r="A80" s="24"/>
      <c r="B80" s="21"/>
      <c r="C80" s="21"/>
      <c r="D80" s="21"/>
      <c r="E80" s="21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153"/>
      <c r="Z80" s="226"/>
      <c r="AA80" s="21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58"/>
      <c r="AZ80" s="58"/>
      <c r="BA80" s="58"/>
      <c r="BB80" s="58"/>
      <c r="BC80" s="58"/>
      <c r="BD80" s="58"/>
      <c r="BH80"/>
    </row>
    <row r="81" spans="1:71" s="27" customFormat="1" x14ac:dyDescent="0.2">
      <c r="A81" s="24"/>
      <c r="B81" s="21"/>
      <c r="C81" s="21"/>
      <c r="D81" s="21"/>
      <c r="E81" s="21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153"/>
      <c r="Z81" s="227"/>
      <c r="AA81" s="21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58"/>
      <c r="AZ81" s="58"/>
      <c r="BA81" s="58"/>
      <c r="BB81" s="58"/>
      <c r="BC81" s="58"/>
      <c r="BD81" s="58"/>
      <c r="BH81"/>
    </row>
    <row r="82" spans="1:71" s="27" customFormat="1" x14ac:dyDescent="0.2">
      <c r="A82" s="24"/>
      <c r="B82" s="21"/>
      <c r="C82" s="21"/>
      <c r="D82" s="21"/>
      <c r="E82" s="21"/>
      <c r="F82" s="21"/>
      <c r="G82" s="21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27"/>
      <c r="AA82" s="24"/>
      <c r="AB82" s="153"/>
      <c r="AC82" s="153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58"/>
      <c r="AZ82" s="58"/>
      <c r="BA82" s="58"/>
      <c r="BB82" s="58"/>
      <c r="BC82" s="58"/>
      <c r="BD82" s="58"/>
      <c r="BH82" s="1"/>
    </row>
    <row r="83" spans="1:71" s="27" customForma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26"/>
      <c r="AA83" s="24"/>
      <c r="AB83" s="153"/>
      <c r="AC83" s="153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58"/>
      <c r="AZ83" s="58"/>
      <c r="BA83" s="58"/>
      <c r="BB83" s="58"/>
      <c r="BC83" s="58"/>
      <c r="BD83" s="58"/>
      <c r="BJ83"/>
    </row>
    <row r="84" spans="1:71" s="27" customFormat="1" ht="12.75" customHeight="1" x14ac:dyDescent="0.2">
      <c r="A84" s="24"/>
      <c r="B84" s="241"/>
      <c r="C84" s="241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27"/>
      <c r="AA84" s="24"/>
      <c r="AB84" s="153"/>
      <c r="AC84" s="153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58"/>
      <c r="AZ84" s="58"/>
      <c r="BA84" s="58"/>
      <c r="BB84" s="58"/>
      <c r="BC84" s="58"/>
      <c r="BD84" s="58"/>
      <c r="BJ84"/>
    </row>
    <row r="85" spans="1:71" s="27" customFormat="1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27"/>
      <c r="AA85" s="24"/>
      <c r="AB85" s="153"/>
      <c r="AC85" s="153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58"/>
      <c r="AZ85" s="58"/>
      <c r="BA85" s="58"/>
      <c r="BB85" s="58"/>
      <c r="BC85" s="58"/>
      <c r="BD85" s="58"/>
      <c r="BJ85" s="16"/>
    </row>
    <row r="86" spans="1:71" s="27" customFormat="1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26"/>
      <c r="AA86" s="24"/>
      <c r="AB86" s="153"/>
      <c r="AC86" s="153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58"/>
      <c r="AZ86" s="58"/>
      <c r="BA86" s="58"/>
      <c r="BB86" s="58"/>
      <c r="BC86" s="58"/>
      <c r="BD86" s="58"/>
      <c r="BJ86"/>
    </row>
    <row r="87" spans="1:71" s="27" customFormat="1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27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58"/>
      <c r="AZ87" s="58"/>
      <c r="BA87" s="58"/>
      <c r="BB87" s="58"/>
      <c r="BC87" s="58"/>
      <c r="BD87" s="58"/>
      <c r="BJ87"/>
    </row>
    <row r="88" spans="1:71" s="27" customFormat="1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27"/>
      <c r="AA88" s="24"/>
      <c r="AB88" s="2"/>
      <c r="AC88" s="2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"/>
      <c r="AT88" s="2"/>
      <c r="AU88" s="2"/>
      <c r="AV88" s="2"/>
      <c r="AW88" s="2"/>
      <c r="AX88" s="2"/>
      <c r="AY88" s="58"/>
      <c r="AZ88" s="58"/>
      <c r="BA88" s="58"/>
      <c r="BB88" s="58"/>
      <c r="BC88" s="58"/>
      <c r="BD88" s="58"/>
      <c r="BH88"/>
    </row>
    <row r="89" spans="1:71" ht="25.5" x14ac:dyDescent="0.2">
      <c r="B89" s="154" t="s">
        <v>34</v>
      </c>
      <c r="C89" s="155">
        <f>COUNTA(C$18:C$62)</f>
        <v>0</v>
      </c>
      <c r="D89" s="155">
        <f>COUNTA(D$18:D$62)</f>
        <v>0</v>
      </c>
      <c r="E89" s="155">
        <f>COUNTA(E$18:E$62)</f>
        <v>0</v>
      </c>
      <c r="F89" s="155">
        <f t="shared" ref="F89:I89" si="15">COUNTA(F$18:F$62)</f>
        <v>0</v>
      </c>
      <c r="G89" s="155">
        <f t="shared" si="15"/>
        <v>0</v>
      </c>
      <c r="H89" s="155">
        <f t="shared" si="15"/>
        <v>0</v>
      </c>
      <c r="I89" s="155">
        <f t="shared" si="15"/>
        <v>0</v>
      </c>
      <c r="J89" s="155">
        <f>COUNTA(J$18:J$62)</f>
        <v>0</v>
      </c>
      <c r="K89" s="155">
        <f>COUNTA(K$18:K$62)</f>
        <v>0</v>
      </c>
      <c r="L89" s="155">
        <f t="shared" ref="L89:Q89" si="16">COUNTA(L$18:L$62)</f>
        <v>0</v>
      </c>
      <c r="M89" s="155">
        <f t="shared" si="16"/>
        <v>0</v>
      </c>
      <c r="N89" s="155">
        <f t="shared" si="16"/>
        <v>0</v>
      </c>
      <c r="O89" s="155">
        <f t="shared" si="16"/>
        <v>0</v>
      </c>
      <c r="P89" s="155">
        <f t="shared" si="16"/>
        <v>0</v>
      </c>
      <c r="Q89" s="155">
        <f t="shared" si="16"/>
        <v>0</v>
      </c>
      <c r="R89" s="155">
        <f>COUNTA(R$18:R$62)</f>
        <v>0</v>
      </c>
      <c r="S89" s="155">
        <f t="shared" ref="S89:AQ89" si="17">COUNTA(S$18:S$62)</f>
        <v>0</v>
      </c>
      <c r="T89" s="155">
        <f t="shared" si="17"/>
        <v>0</v>
      </c>
      <c r="U89" s="155">
        <f t="shared" si="17"/>
        <v>0</v>
      </c>
      <c r="V89" s="155">
        <f t="shared" si="17"/>
        <v>0</v>
      </c>
      <c r="W89" s="155">
        <f t="shared" si="17"/>
        <v>0</v>
      </c>
      <c r="X89" s="155">
        <f t="shared" si="17"/>
        <v>0</v>
      </c>
      <c r="Y89" s="155">
        <f t="shared" si="17"/>
        <v>0</v>
      </c>
      <c r="Z89" s="163"/>
      <c r="AA89" s="155">
        <f t="shared" si="17"/>
        <v>0</v>
      </c>
      <c r="AB89" s="155">
        <f t="shared" si="17"/>
        <v>0</v>
      </c>
      <c r="AC89" s="155">
        <f t="shared" si="17"/>
        <v>0</v>
      </c>
      <c r="AD89" s="155">
        <f t="shared" si="17"/>
        <v>0</v>
      </c>
      <c r="AE89" s="155">
        <f t="shared" si="17"/>
        <v>0</v>
      </c>
      <c r="AF89" s="155">
        <f t="shared" si="17"/>
        <v>0</v>
      </c>
      <c r="AG89" s="155">
        <f t="shared" si="17"/>
        <v>0</v>
      </c>
      <c r="AH89" s="155">
        <f t="shared" si="17"/>
        <v>0</v>
      </c>
      <c r="AI89" s="155">
        <f t="shared" si="17"/>
        <v>0</v>
      </c>
      <c r="AJ89" s="155">
        <f t="shared" si="17"/>
        <v>0</v>
      </c>
      <c r="AK89" s="155">
        <f t="shared" si="17"/>
        <v>0</v>
      </c>
      <c r="AL89" s="155">
        <f t="shared" si="17"/>
        <v>0</v>
      </c>
      <c r="AM89" s="155">
        <f t="shared" si="17"/>
        <v>0</v>
      </c>
      <c r="AN89" s="155">
        <f t="shared" si="17"/>
        <v>0</v>
      </c>
      <c r="AO89" s="155">
        <f t="shared" si="17"/>
        <v>0</v>
      </c>
      <c r="AP89" s="155">
        <f t="shared" si="17"/>
        <v>0</v>
      </c>
      <c r="AQ89" s="155">
        <f t="shared" si="17"/>
        <v>0</v>
      </c>
      <c r="AR89" s="150"/>
      <c r="AS89" s="24"/>
      <c r="AT89" s="24"/>
      <c r="AU89" s="24"/>
      <c r="AV89" s="24"/>
      <c r="AW89" s="24"/>
      <c r="AX89" s="24"/>
      <c r="AY89" s="58"/>
      <c r="AZ89" s="58"/>
      <c r="BA89" s="58"/>
      <c r="BB89" s="58"/>
      <c r="BC89" s="58"/>
      <c r="BD89" s="58"/>
      <c r="BE89" s="27"/>
      <c r="BF89" s="27"/>
      <c r="BG89" s="27"/>
      <c r="BH89" s="27"/>
      <c r="BI89" s="27"/>
      <c r="BJ89" s="27"/>
      <c r="BK89" s="27"/>
      <c r="BL89" s="27"/>
      <c r="BM89" s="27"/>
      <c r="BP89" s="27"/>
      <c r="BR89" s="27"/>
      <c r="BS89" s="27"/>
    </row>
    <row r="90" spans="1:7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I90" s="27"/>
      <c r="BL90" s="27"/>
    </row>
    <row r="91" spans="1:7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H91" s="27"/>
      <c r="BJ91" s="27"/>
    </row>
    <row r="92" spans="1:71" x14ac:dyDescent="0.2">
      <c r="BH92" s="27"/>
      <c r="BJ92" s="27"/>
    </row>
    <row r="93" spans="1:71" x14ac:dyDescent="0.2">
      <c r="BJ93" s="27"/>
    </row>
    <row r="94" spans="1:71" x14ac:dyDescent="0.2">
      <c r="BJ94" s="27"/>
    </row>
  </sheetData>
  <sheetProtection password="EA5E" sheet="1" objects="1" scenarios="1"/>
  <protectedRanges>
    <protectedRange sqref="AS18:AS62" name="Range8"/>
    <protectedRange sqref="AA18:AQ62" name="Range7"/>
    <protectedRange sqref="B18:Y62" name="Range6"/>
    <protectedRange sqref="O3" name="Range4"/>
    <protectedRange sqref="L3" name="Range3"/>
    <protectedRange sqref="G3" name="Range2"/>
    <protectedRange sqref="C3:D3" name="Range1"/>
  </protectedRanges>
  <dataConsolidate/>
  <mergeCells count="44">
    <mergeCell ref="AA64:AQ64"/>
    <mergeCell ref="C64:Y64"/>
    <mergeCell ref="Z83:Z85"/>
    <mergeCell ref="Z86:Z88"/>
    <mergeCell ref="Z77:Z79"/>
    <mergeCell ref="Z80:Z82"/>
    <mergeCell ref="B84:Y84"/>
    <mergeCell ref="AS14:AS16"/>
    <mergeCell ref="Z68:Z70"/>
    <mergeCell ref="Z71:Z73"/>
    <mergeCell ref="Z74:Z76"/>
    <mergeCell ref="Z53:Z55"/>
    <mergeCell ref="Z56:Z58"/>
    <mergeCell ref="Z59:Z61"/>
    <mergeCell ref="Z62:Z64"/>
    <mergeCell ref="Z65:Z67"/>
    <mergeCell ref="Z38:Z40"/>
    <mergeCell ref="Z41:Z43"/>
    <mergeCell ref="AA14:AQ14"/>
    <mergeCell ref="Z50:Z52"/>
    <mergeCell ref="Z23:Z25"/>
    <mergeCell ref="Z26:Z28"/>
    <mergeCell ref="Z29:Z31"/>
    <mergeCell ref="Z44:Z46"/>
    <mergeCell ref="Z47:Z49"/>
    <mergeCell ref="B1:P1"/>
    <mergeCell ref="C3:D3"/>
    <mergeCell ref="B8:C8"/>
    <mergeCell ref="F8:J8"/>
    <mergeCell ref="B5:C5"/>
    <mergeCell ref="G3:I3"/>
    <mergeCell ref="B7:C7"/>
    <mergeCell ref="Z32:Z34"/>
    <mergeCell ref="Z35:Z37"/>
    <mergeCell ref="Z14:Z16"/>
    <mergeCell ref="Z17:Z19"/>
    <mergeCell ref="Z20:Z22"/>
    <mergeCell ref="A75:A78"/>
    <mergeCell ref="B6:C6"/>
    <mergeCell ref="F6:J6"/>
    <mergeCell ref="F7:J7"/>
    <mergeCell ref="A14:A15"/>
    <mergeCell ref="B64:B65"/>
    <mergeCell ref="C14:Y14"/>
  </mergeCells>
  <phoneticPr fontId="2" type="noConversion"/>
  <dataValidations count="10">
    <dataValidation type="list" allowBlank="1" showInputMessage="1" showErrorMessage="1" sqref="X18:X62 AI18:AI62 AE18:AE62 AG18:AG62 C18:D62 U18:U62 G18:J62 AM18:AM62 L18:L62 N18:N62 Q18:Q62 S18:S62">
      <formula1>$BO$2:$BO$5</formula1>
    </dataValidation>
    <dataValidation type="list" allowBlank="1" showInputMessage="1" showErrorMessage="1" sqref="AQ18:AQ62 AA18:AB62 AL18:AL62 E18:E62 K18:K62 AJ18:AJ62 AD18:AD62">
      <formula1>$BI$2:$BI$4</formula1>
    </dataValidation>
    <dataValidation type="list" allowBlank="1" showInputMessage="1" showErrorMessage="1" sqref="T18:T62 M18:M62 AC18:AC62 R18:R62 AF18:AF62 AH18:AH62 AN18:AN62">
      <formula1>$BQ$2:$BQ$6</formula1>
    </dataValidation>
    <dataValidation type="list" allowBlank="1" showInputMessage="1" showErrorMessage="1" sqref="BS32">
      <formula1>$BM$9:$BM$13</formula1>
    </dataValidation>
    <dataValidation type="list" allowBlank="1" showInputMessage="1" showErrorMessage="1" sqref="A16:A37 A1:A14">
      <formula1>#REF!</formula1>
    </dataValidation>
    <dataValidation type="list" allowBlank="1" showInputMessage="1" showErrorMessage="1" sqref="P18:P62 AP18:AP62 F18:F62">
      <formula1>$BM$2:$BM$6</formula1>
    </dataValidation>
    <dataValidation type="list" allowBlank="1" showInputMessage="1" showErrorMessage="1" sqref="W18:W62">
      <formula1>$BI$19:$BI$23</formula1>
    </dataValidation>
    <dataValidation type="list" allowBlank="1" showInputMessage="1" showErrorMessage="1" sqref="AO18:AO62 O18:O62 V18:V62 AK18:AK62">
      <formula1>$BQ$26:$BQ$30</formula1>
    </dataValidation>
    <dataValidation type="list" allowBlank="1" showInputMessage="1" showErrorMessage="1" sqref="AS18:BD62">
      <formula1>$BG$18:$BG$21</formula1>
    </dataValidation>
    <dataValidation type="list" allowBlank="1" showInputMessage="1" showErrorMessage="1" sqref="Y18:Z62">
      <formula1>$BK$9:$BK$14</formula1>
    </dataValidation>
  </dataValidations>
  <pageMargins left="0.75" right="0.75" top="1" bottom="1" header="0.5" footer="0.5"/>
  <pageSetup paperSize="9" orientation="portrait" r:id="rId1"/>
  <headerFooter alignWithMargins="0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6"/>
  <sheetViews>
    <sheetView rightToLeft="1" topLeftCell="AC1" zoomScaleNormal="100" workbookViewId="0">
      <pane ySplit="8" topLeftCell="A24" activePane="bottomLeft" state="frozen"/>
      <selection pane="bottomLeft" activeCell="AX2" sqref="AX2"/>
    </sheetView>
  </sheetViews>
  <sheetFormatPr defaultRowHeight="12.75" x14ac:dyDescent="0.2"/>
  <cols>
    <col min="1" max="1" width="3.7109375" bestFit="1" customWidth="1"/>
    <col min="2" max="2" width="18.140625" customWidth="1"/>
    <col min="3" max="3" width="11.42578125" customWidth="1"/>
    <col min="4" max="4" width="9.140625" style="57" customWidth="1"/>
    <col min="5" max="10" width="9.140625" customWidth="1"/>
    <col min="11" max="11" width="7.140625" customWidth="1"/>
    <col min="12" max="14" width="5.42578125" bestFit="1" customWidth="1"/>
    <col min="15" max="15" width="6.140625" bestFit="1" customWidth="1"/>
    <col min="16" max="17" width="5.42578125" customWidth="1"/>
    <col min="18" max="18" width="8.140625" customWidth="1"/>
    <col min="19" max="20" width="5.42578125" customWidth="1"/>
    <col min="21" max="21" width="8.28515625" customWidth="1"/>
    <col min="22" max="22" width="5.42578125" bestFit="1" customWidth="1"/>
    <col min="23" max="23" width="8.140625" customWidth="1"/>
    <col min="24" max="24" width="8.42578125" bestFit="1" customWidth="1"/>
    <col min="25" max="25" width="7.28515625" bestFit="1" customWidth="1"/>
    <col min="26" max="26" width="6" customWidth="1"/>
    <col min="27" max="27" width="10.42578125" bestFit="1" customWidth="1"/>
    <col min="28" max="28" width="5.42578125" customWidth="1"/>
    <col min="29" max="29" width="7.5703125" customWidth="1"/>
    <col min="30" max="30" width="5.42578125" customWidth="1"/>
    <col min="31" max="31" width="6.85546875" customWidth="1"/>
    <col min="32" max="32" width="8.85546875" customWidth="1"/>
    <col min="33" max="33" width="7.5703125" customWidth="1"/>
    <col min="34" max="34" width="8" customWidth="1"/>
    <col min="35" max="35" width="7.5703125" customWidth="1"/>
    <col min="36" max="36" width="6.28515625" customWidth="1"/>
    <col min="37" max="37" width="9.140625" customWidth="1"/>
    <col min="38" max="38" width="7.42578125" customWidth="1"/>
    <col min="39" max="39" width="8.28515625" bestFit="1" customWidth="1"/>
    <col min="40" max="43" width="8.28515625" customWidth="1"/>
    <col min="44" max="44" width="9.85546875" customWidth="1"/>
    <col min="45" max="45" width="10.5703125" customWidth="1"/>
    <col min="46" max="46" width="8.28515625" customWidth="1"/>
    <col min="47" max="48" width="10.28515625" customWidth="1"/>
    <col min="49" max="49" width="7.7109375" style="57" customWidth="1"/>
    <col min="50" max="50" width="11.140625" style="57" bestFit="1" customWidth="1"/>
  </cols>
  <sheetData>
    <row r="1" spans="1:50" x14ac:dyDescent="0.2">
      <c r="A1" s="2"/>
      <c r="B1" s="2"/>
      <c r="C1" s="2"/>
      <c r="D1" s="11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117"/>
    </row>
    <row r="2" spans="1:50" ht="18" x14ac:dyDescent="0.25">
      <c r="A2" s="2"/>
      <c r="B2" s="228" t="s">
        <v>221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</row>
    <row r="3" spans="1:50" ht="15.75" x14ac:dyDescent="0.25">
      <c r="A3" s="2"/>
      <c r="N3" s="3"/>
      <c r="O3" s="3"/>
      <c r="P3" s="3"/>
      <c r="Q3" s="3"/>
      <c r="R3" s="3"/>
      <c r="S3" s="3"/>
      <c r="T3" s="3"/>
      <c r="U3" s="246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112"/>
      <c r="AN3" s="131"/>
      <c r="AO3" s="131"/>
      <c r="AP3" s="131"/>
      <c r="AQ3" s="131"/>
      <c r="AR3" s="162"/>
      <c r="AS3" s="162"/>
      <c r="AT3" s="131"/>
      <c r="AU3" s="131"/>
      <c r="AV3" s="162"/>
      <c r="AW3" s="117"/>
    </row>
    <row r="4" spans="1:50" ht="3" customHeight="1" x14ac:dyDescent="0.2">
      <c r="A4" s="2"/>
      <c r="B4" s="2"/>
      <c r="C4" s="2"/>
      <c r="D4" s="117"/>
      <c r="E4" s="2"/>
      <c r="F4" s="117"/>
      <c r="G4" s="2"/>
      <c r="H4" s="117"/>
      <c r="I4" s="2"/>
      <c r="J4" s="117"/>
      <c r="K4" s="2"/>
      <c r="L4" s="117"/>
      <c r="M4" s="2"/>
      <c r="N4" s="117"/>
      <c r="O4" s="2"/>
      <c r="P4" s="117"/>
      <c r="Q4" s="2"/>
      <c r="R4" s="117"/>
      <c r="S4" s="2"/>
      <c r="T4" s="117"/>
      <c r="U4" s="2"/>
      <c r="V4" s="117"/>
      <c r="W4" s="2"/>
      <c r="X4" s="117"/>
      <c r="Y4" s="2"/>
      <c r="Z4" s="2"/>
      <c r="AA4" s="117"/>
      <c r="AB4" s="117"/>
      <c r="AC4" s="2"/>
      <c r="AD4" s="117"/>
      <c r="AE4" s="2"/>
      <c r="AF4" s="117"/>
      <c r="AG4" s="2"/>
      <c r="AH4" s="2"/>
      <c r="AI4" s="117"/>
      <c r="AJ4" s="2"/>
      <c r="AK4" s="117"/>
      <c r="AL4" s="2"/>
      <c r="AM4" s="117"/>
      <c r="AN4" s="2"/>
      <c r="AO4" s="117"/>
      <c r="AP4" s="2"/>
      <c r="AQ4" s="117"/>
      <c r="AR4" s="2"/>
      <c r="AS4" s="2"/>
    </row>
    <row r="5" spans="1:50" ht="52.5" customHeight="1" x14ac:dyDescent="0.2">
      <c r="A5" s="248" t="s">
        <v>17</v>
      </c>
      <c r="B5" s="249"/>
      <c r="C5" s="223" t="s">
        <v>195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5"/>
      <c r="Z5" s="166"/>
      <c r="AA5" s="157" t="s">
        <v>194</v>
      </c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254" t="s">
        <v>196</v>
      </c>
      <c r="AS5" s="254" t="s">
        <v>197</v>
      </c>
      <c r="AT5" s="254" t="s">
        <v>127</v>
      </c>
      <c r="AU5" s="250" t="s">
        <v>125</v>
      </c>
      <c r="AV5" s="239" t="s">
        <v>218</v>
      </c>
      <c r="AW5" s="175" t="s">
        <v>152</v>
      </c>
      <c r="AX5" s="260" t="s">
        <v>226</v>
      </c>
    </row>
    <row r="6" spans="1:50" ht="30" customHeight="1" x14ac:dyDescent="0.2">
      <c r="A6" s="252" t="s">
        <v>19</v>
      </c>
      <c r="B6" s="253"/>
      <c r="C6" s="64" t="s">
        <v>88</v>
      </c>
      <c r="D6" s="64" t="s">
        <v>128</v>
      </c>
      <c r="E6" s="64">
        <v>2</v>
      </c>
      <c r="F6" s="64">
        <v>3</v>
      </c>
      <c r="G6" s="64">
        <v>4</v>
      </c>
      <c r="H6" s="64" t="s">
        <v>79</v>
      </c>
      <c r="I6" s="64" t="s">
        <v>80</v>
      </c>
      <c r="J6" s="64" t="s">
        <v>103</v>
      </c>
      <c r="K6" s="64" t="s">
        <v>104</v>
      </c>
      <c r="L6" s="64" t="s">
        <v>159</v>
      </c>
      <c r="M6" s="64" t="s">
        <v>93</v>
      </c>
      <c r="N6" s="64" t="s">
        <v>94</v>
      </c>
      <c r="O6" s="64" t="s">
        <v>210</v>
      </c>
      <c r="P6" s="64" t="s">
        <v>211</v>
      </c>
      <c r="Q6" s="64" t="s">
        <v>212</v>
      </c>
      <c r="R6" s="64" t="s">
        <v>75</v>
      </c>
      <c r="S6" s="64" t="s">
        <v>162</v>
      </c>
      <c r="T6" s="102" t="s">
        <v>163</v>
      </c>
      <c r="U6" s="102" t="s">
        <v>164</v>
      </c>
      <c r="V6" s="102" t="s">
        <v>107</v>
      </c>
      <c r="W6" s="102" t="s">
        <v>108</v>
      </c>
      <c r="X6" s="64" t="s">
        <v>109</v>
      </c>
      <c r="Y6" s="64" t="s">
        <v>110</v>
      </c>
      <c r="Z6" s="167"/>
      <c r="AA6" s="64">
        <v>11</v>
      </c>
      <c r="AB6" s="102" t="s">
        <v>73</v>
      </c>
      <c r="AC6" s="102" t="s">
        <v>74</v>
      </c>
      <c r="AD6" s="102" t="s">
        <v>113</v>
      </c>
      <c r="AE6" s="102" t="s">
        <v>114</v>
      </c>
      <c r="AF6" s="102" t="s">
        <v>165</v>
      </c>
      <c r="AG6" s="102" t="s">
        <v>166</v>
      </c>
      <c r="AH6" s="102" t="s">
        <v>118</v>
      </c>
      <c r="AI6" s="102" t="s">
        <v>119</v>
      </c>
      <c r="AJ6" s="102" t="s">
        <v>153</v>
      </c>
      <c r="AK6" s="102" t="s">
        <v>154</v>
      </c>
      <c r="AL6" s="102" t="s">
        <v>155</v>
      </c>
      <c r="AM6" s="102" t="s">
        <v>213</v>
      </c>
      <c r="AN6" s="102" t="s">
        <v>214</v>
      </c>
      <c r="AO6" s="102" t="s">
        <v>215</v>
      </c>
      <c r="AP6" s="102" t="s">
        <v>216</v>
      </c>
      <c r="AQ6" s="102" t="s">
        <v>217</v>
      </c>
      <c r="AR6" s="255"/>
      <c r="AS6" s="255"/>
      <c r="AT6" s="255"/>
      <c r="AU6" s="251"/>
      <c r="AV6" s="226"/>
      <c r="AW6" s="176"/>
      <c r="AX6" s="261"/>
    </row>
    <row r="7" spans="1:50" ht="12.75" customHeight="1" x14ac:dyDescent="0.2">
      <c r="A7" s="19"/>
      <c r="B7" s="90" t="s">
        <v>18</v>
      </c>
      <c r="C7" s="19" t="s">
        <v>82</v>
      </c>
      <c r="D7" s="19" t="s">
        <v>82</v>
      </c>
      <c r="E7" s="19" t="s">
        <v>82</v>
      </c>
      <c r="F7" s="19" t="s">
        <v>78</v>
      </c>
      <c r="G7" s="19" t="s">
        <v>82</v>
      </c>
      <c r="H7" s="19" t="s">
        <v>78</v>
      </c>
      <c r="I7" s="19" t="s">
        <v>82</v>
      </c>
      <c r="J7" s="19" t="s">
        <v>78</v>
      </c>
      <c r="K7" s="19" t="s">
        <v>82</v>
      </c>
      <c r="L7" s="19" t="s">
        <v>82</v>
      </c>
      <c r="M7" s="19" t="s">
        <v>78</v>
      </c>
      <c r="N7" s="19" t="s">
        <v>82</v>
      </c>
      <c r="O7" s="19" t="s">
        <v>78</v>
      </c>
      <c r="P7" s="19" t="s">
        <v>78</v>
      </c>
      <c r="Q7" s="19" t="s">
        <v>82</v>
      </c>
      <c r="R7" s="19" t="s">
        <v>78</v>
      </c>
      <c r="S7" s="19" t="s">
        <v>82</v>
      </c>
      <c r="T7" s="19" t="s">
        <v>78</v>
      </c>
      <c r="U7" s="19" t="s">
        <v>82</v>
      </c>
      <c r="V7" s="19" t="s">
        <v>82</v>
      </c>
      <c r="W7" s="19" t="s">
        <v>78</v>
      </c>
      <c r="X7" s="19" t="s">
        <v>82</v>
      </c>
      <c r="Y7" s="19" t="s">
        <v>82</v>
      </c>
      <c r="Z7" s="167"/>
      <c r="AA7" s="19" t="s">
        <v>82</v>
      </c>
      <c r="AB7" s="19" t="s">
        <v>82</v>
      </c>
      <c r="AC7" s="19" t="s">
        <v>78</v>
      </c>
      <c r="AD7" s="19" t="s">
        <v>82</v>
      </c>
      <c r="AE7" s="19" t="s">
        <v>82</v>
      </c>
      <c r="AF7" s="19" t="s">
        <v>78</v>
      </c>
      <c r="AG7" s="19" t="s">
        <v>82</v>
      </c>
      <c r="AH7" s="19" t="s">
        <v>78</v>
      </c>
      <c r="AI7" s="19" t="s">
        <v>82</v>
      </c>
      <c r="AJ7" s="19" t="s">
        <v>78</v>
      </c>
      <c r="AK7" s="19" t="s">
        <v>82</v>
      </c>
      <c r="AL7" s="19" t="s">
        <v>82</v>
      </c>
      <c r="AM7" s="19" t="s">
        <v>82</v>
      </c>
      <c r="AN7" s="19" t="s">
        <v>78</v>
      </c>
      <c r="AO7" s="19" t="s">
        <v>82</v>
      </c>
      <c r="AP7" s="19" t="s">
        <v>78</v>
      </c>
      <c r="AQ7" s="19" t="s">
        <v>82</v>
      </c>
      <c r="AR7" s="165"/>
      <c r="AS7" s="165"/>
      <c r="AT7" s="165"/>
      <c r="AU7" s="165"/>
      <c r="AV7" s="165"/>
      <c r="AW7" s="177"/>
      <c r="AX7" s="90"/>
    </row>
    <row r="8" spans="1:50" x14ac:dyDescent="0.2">
      <c r="A8" s="7" t="s">
        <v>14</v>
      </c>
      <c r="B8" s="7" t="s">
        <v>15</v>
      </c>
      <c r="C8" s="15">
        <v>2</v>
      </c>
      <c r="D8" s="15">
        <v>3</v>
      </c>
      <c r="E8" s="15">
        <v>2</v>
      </c>
      <c r="F8" s="15">
        <v>2</v>
      </c>
      <c r="G8" s="15">
        <v>3</v>
      </c>
      <c r="H8" s="15">
        <v>3</v>
      </c>
      <c r="I8" s="15">
        <v>3</v>
      </c>
      <c r="J8" s="15">
        <v>2</v>
      </c>
      <c r="K8" s="15">
        <v>2</v>
      </c>
      <c r="L8" s="15">
        <v>3</v>
      </c>
      <c r="M8" s="15">
        <v>2</v>
      </c>
      <c r="N8" s="15">
        <v>3</v>
      </c>
      <c r="O8" s="15">
        <v>3</v>
      </c>
      <c r="P8" s="15">
        <v>2</v>
      </c>
      <c r="Q8" s="15">
        <v>3</v>
      </c>
      <c r="R8" s="15">
        <v>2</v>
      </c>
      <c r="S8" s="15">
        <v>3</v>
      </c>
      <c r="T8" s="15">
        <v>2</v>
      </c>
      <c r="U8" s="15">
        <v>2</v>
      </c>
      <c r="V8" s="15">
        <v>3</v>
      </c>
      <c r="W8" s="113">
        <v>3</v>
      </c>
      <c r="X8" s="15">
        <v>3</v>
      </c>
      <c r="Y8" s="15">
        <v>4</v>
      </c>
      <c r="Z8" s="242"/>
      <c r="AA8" s="15">
        <v>2</v>
      </c>
      <c r="AB8" s="113">
        <v>2</v>
      </c>
      <c r="AC8" s="113">
        <v>2</v>
      </c>
      <c r="AD8" s="113">
        <v>2</v>
      </c>
      <c r="AE8" s="113">
        <v>3</v>
      </c>
      <c r="AF8" s="113">
        <v>2</v>
      </c>
      <c r="AG8" s="113">
        <v>3</v>
      </c>
      <c r="AH8" s="113">
        <v>2</v>
      </c>
      <c r="AI8" s="113">
        <v>3</v>
      </c>
      <c r="AJ8" s="113">
        <v>2</v>
      </c>
      <c r="AK8" s="113">
        <v>3</v>
      </c>
      <c r="AL8" s="113">
        <v>2</v>
      </c>
      <c r="AM8" s="113">
        <v>3</v>
      </c>
      <c r="AN8" s="113">
        <v>2</v>
      </c>
      <c r="AO8" s="113">
        <v>3</v>
      </c>
      <c r="AP8" s="113">
        <v>2</v>
      </c>
      <c r="AQ8" s="113">
        <v>2</v>
      </c>
      <c r="AR8" s="113">
        <v>17</v>
      </c>
      <c r="AS8" s="113">
        <v>26</v>
      </c>
      <c r="AT8" s="113">
        <v>17</v>
      </c>
      <c r="AU8" s="113">
        <f>SUM(AR8:AT8)</f>
        <v>60</v>
      </c>
      <c r="AV8" s="113">
        <v>40</v>
      </c>
      <c r="AW8" s="147" t="s">
        <v>201</v>
      </c>
      <c r="AX8" s="15">
        <v>100</v>
      </c>
    </row>
    <row r="9" spans="1:50" x14ac:dyDescent="0.2">
      <c r="A9" s="10">
        <v>1</v>
      </c>
      <c r="B9" s="109">
        <f>'נוסח א'!B18</f>
        <v>0</v>
      </c>
      <c r="C9" s="187">
        <f>IF('נוסח א'!C18="נכון",2,IF('נוסח א'!C18="חלקי",1,0))</f>
        <v>0</v>
      </c>
      <c r="D9" s="187">
        <f>IF('נוסח א'!D18="נכון",3,IF('נוסח א'!D18="חלקי",1,0))</f>
        <v>0</v>
      </c>
      <c r="E9" s="187">
        <f>IF('נוסח א'!E18="נכון",2,0)</f>
        <v>0</v>
      </c>
      <c r="F9" s="187">
        <f>IF('נוסח א'!F18="ד",2,0)</f>
        <v>0</v>
      </c>
      <c r="G9" s="187">
        <f>IF('נוסח א'!G18="נכון",3,IF('נוסח א'!G18="חלקי",1,0))</f>
        <v>0</v>
      </c>
      <c r="H9" s="187">
        <f>IF('נוסח א'!H18="נכון",3,IF('נוסח א'!H18="חלקי",1,0))</f>
        <v>0</v>
      </c>
      <c r="I9" s="187">
        <f>IF('נוסח א'!I18="נכון",3,IF('נוסח א'!I18="חלקי",2,0))</f>
        <v>0</v>
      </c>
      <c r="J9" s="187">
        <f>IF('נוסח א'!J18="נכון",2,IF('נוסח א'!J18="חלקי",1,0))</f>
        <v>0</v>
      </c>
      <c r="K9" s="187">
        <f>IF('נוסח א'!K18="נכון",2,0)</f>
        <v>0</v>
      </c>
      <c r="L9" s="187">
        <f>IF('נוסח א'!L18="נכון",3,IF('נוסח א'!L18="חלקי",1,0))</f>
        <v>0</v>
      </c>
      <c r="M9" s="187">
        <f>IF('נוסח א'!M18=3,2,0)</f>
        <v>0</v>
      </c>
      <c r="N9" s="187">
        <f>IF('נוסח א'!N18="נכון",3,IF('נוסח א'!N18="חלקי",1,0))</f>
        <v>0</v>
      </c>
      <c r="O9" s="187">
        <f>IF('נוסח א'!O18="נכון",3,IF('נוסח א'!O18="חלקי - 2 נקודות",2,IF('נוסח א'!O18="חלקי - נקודה 1",1,0)))</f>
        <v>0</v>
      </c>
      <c r="P9" s="187">
        <f>IF('נוסח א'!P18="ב",2,0)</f>
        <v>0</v>
      </c>
      <c r="Q9" s="187">
        <f>IF('נוסח א'!Q18="נכון",3,IF('נוסח א'!Q18="חלקי",2,0))</f>
        <v>0</v>
      </c>
      <c r="R9" s="187">
        <f>IF('נוסח א'!R18=4,2,0)</f>
        <v>0</v>
      </c>
      <c r="S9" s="187">
        <f>IF('נוסח א'!S18="נכון",3,IF('נוסח א'!S18="חלקי",2,0))</f>
        <v>0</v>
      </c>
      <c r="T9" s="187">
        <f>IF('נוסח א'!T18=1,2,0)</f>
        <v>0</v>
      </c>
      <c r="U9" s="188">
        <f>IF('נוסח א'!U18="נכון",2,IF('נוסח א'!U18="חלקי",1,0))</f>
        <v>0</v>
      </c>
      <c r="V9" s="188">
        <f>IF('נוסח א'!V18="נכון",3,IF('נוסח א'!V18="חלקי - 2 נקודות",2,IF('נוסח א'!V18="חלקי - נקודה 1",1,0)))</f>
        <v>0</v>
      </c>
      <c r="W9" s="187">
        <f>IF('נוסח א'!W18="3 תשובות נכונות",3,IF('נוסח א'!W18="2 תשובות נכונות",2,IF('נוסח א'!W18="תשובה נכונה אחת",1,0)))</f>
        <v>0</v>
      </c>
      <c r="X9" s="187">
        <f>IF('נוסח א'!X18="נכון",3,IF('נוסח א'!X18="חלקי",1,0))</f>
        <v>0</v>
      </c>
      <c r="Y9" s="189">
        <f>IF('נוסח א'!Y18="צוינו 4 מרכיבים",4,IF('נוסח א'!Y18="צוינו 3 מרכיבים",3,IF('נוסח א'!Y18="צוינו 2 מרכיבים",2,IF('נוסח א'!Y18="צוין מרכיב 1",1,0))))</f>
        <v>0</v>
      </c>
      <c r="Z9" s="243"/>
      <c r="AA9" s="190">
        <f>IF('נוסח א'!AA18="נכון",2,0)</f>
        <v>0</v>
      </c>
      <c r="AB9" s="190">
        <f>IF('נוסח א'!AB18="נכון",2,0)</f>
        <v>0</v>
      </c>
      <c r="AC9" s="191">
        <f>IF('נוסח א'!AC18=3,2,0)</f>
        <v>0</v>
      </c>
      <c r="AD9" s="191">
        <f>IF('נוסח א'!AD18="נכון",2,0)</f>
        <v>0</v>
      </c>
      <c r="AE9" s="191">
        <f>IF('נוסח א'!AE18="נכון",3,IF('נוסח א'!AE18="חלקי",1,0))</f>
        <v>0</v>
      </c>
      <c r="AF9" s="187">
        <f>IF('נוסח א'!AF18=2,2,0)</f>
        <v>0</v>
      </c>
      <c r="AG9" s="187">
        <f>IF('נוסח א'!AG18="נכון",3,IF('נוסח א'!AG18="חלקי",1,0))</f>
        <v>0</v>
      </c>
      <c r="AH9" s="187">
        <f>IF('נוסח א'!AH18=2,2,0)</f>
        <v>0</v>
      </c>
      <c r="AI9" s="187">
        <f>IF('נוסח א'!AI18="נכון",3,IF('נוסח א'!AI18="חלקי",2,0))</f>
        <v>0</v>
      </c>
      <c r="AJ9" s="187">
        <f>IF('נוסח א'!AJ18="נכון",2,0)</f>
        <v>0</v>
      </c>
      <c r="AK9" s="188">
        <f>IF('נוסח א'!AK18="נכון",3,IF('נוסח א'!AK18="חלקי - 2 נקודות",2,IF('נוסח א'!AK18="חלקי - נקודה 1",1,0)))</f>
        <v>0</v>
      </c>
      <c r="AL9" s="187">
        <f>IF('נוסח א'!AL18="נכון",2,0)</f>
        <v>0</v>
      </c>
      <c r="AM9" s="187">
        <f>IF('נוסח א'!AM18="נכון",3,IF('נוסח א'!AM18="חלקי",2,0))</f>
        <v>0</v>
      </c>
      <c r="AN9" s="192">
        <f>IF('נוסח א'!AN18=4,2,0)</f>
        <v>0</v>
      </c>
      <c r="AO9" s="192">
        <f>IF('נוסח א'!AO18="נכון",3,IF('נוסח א'!AO18="חלקי - 2 נקודות",2,IF('נוסח א'!AO18="חלקי - נקודה 1",1,0)))</f>
        <v>0</v>
      </c>
      <c r="AP9" s="192">
        <f>IF('נוסח א'!AP18="ב",2,0)</f>
        <v>0</v>
      </c>
      <c r="AQ9" s="192">
        <f>IF('נוסח א'!AQ18="נכון",2,0)</f>
        <v>0</v>
      </c>
      <c r="AR9" s="193">
        <f t="shared" ref="AR9:AR53" si="0">SUM(C9:G9,R9,S9)</f>
        <v>0</v>
      </c>
      <c r="AS9" s="193">
        <f t="shared" ref="AS9:AS53" si="1">SUM(H9:Q9)</f>
        <v>0</v>
      </c>
      <c r="AT9" s="193">
        <f t="shared" ref="AT9:AT53" si="2">SUM(T9:Y9)</f>
        <v>0</v>
      </c>
      <c r="AU9" s="194">
        <f t="shared" ref="AU9:AU53" si="3">SUM(C9:Y9)</f>
        <v>0</v>
      </c>
      <c r="AV9" s="195">
        <f>SUM(AA9:AQ9)</f>
        <v>0</v>
      </c>
      <c r="AW9" s="196">
        <f>'נוסח א'!AS18</f>
        <v>0</v>
      </c>
      <c r="AX9" s="86">
        <f>SUM(AR9:AT9,AV9)-AW9</f>
        <v>0</v>
      </c>
    </row>
    <row r="10" spans="1:50" x14ac:dyDescent="0.2">
      <c r="A10" s="10">
        <v>2</v>
      </c>
      <c r="B10" s="109">
        <f>'נוסח א'!B19</f>
        <v>0</v>
      </c>
      <c r="C10" s="187">
        <f>IF('נוסח א'!C19="נכון",2,IF('נוסח א'!C19="חלקי",1,0))</f>
        <v>0</v>
      </c>
      <c r="D10" s="187">
        <f>IF('נוסח א'!D19="נכון",3,IF('נוסח א'!D19="חלקי",1,0))</f>
        <v>0</v>
      </c>
      <c r="E10" s="187">
        <f>IF('נוסח א'!E19="נכון",2,0)</f>
        <v>0</v>
      </c>
      <c r="F10" s="187">
        <f>IF('נוסח א'!F19="ד",2,0)</f>
        <v>0</v>
      </c>
      <c r="G10" s="187">
        <f>IF('נוסח א'!G19="נכון",3,IF('נוסח א'!G19="חלקי",1,0))</f>
        <v>0</v>
      </c>
      <c r="H10" s="187">
        <f>IF('נוסח א'!H19="נכון",3,IF('נוסח א'!H19="חלקי",1,0))</f>
        <v>0</v>
      </c>
      <c r="I10" s="187">
        <f>IF('נוסח א'!I19="נכון",3,IF('נוסח א'!I19="חלקי",2,0))</f>
        <v>0</v>
      </c>
      <c r="J10" s="187">
        <f>IF('נוסח א'!J19="נכון",2,IF('נוסח א'!J19="חלקי",1,0))</f>
        <v>0</v>
      </c>
      <c r="K10" s="187">
        <f>IF('נוסח א'!K19="נכון",2,0)</f>
        <v>0</v>
      </c>
      <c r="L10" s="187">
        <f>IF('נוסח א'!L19="נכון",3,IF('נוסח א'!L19="חלקי",1,0))</f>
        <v>0</v>
      </c>
      <c r="M10" s="187">
        <f>IF('נוסח א'!M19=3,2,0)</f>
        <v>0</v>
      </c>
      <c r="N10" s="187">
        <f>IF('נוסח א'!N19="נכון",3,IF('נוסח א'!N19="חלקי",1,0))</f>
        <v>0</v>
      </c>
      <c r="O10" s="187">
        <f>IF('נוסח א'!O19="נכון",3,IF('נוסח א'!O19="חלקי - 2 נקודות",2,IF('נוסח א'!O19="חלקי - נקודה 1",1,0)))</f>
        <v>0</v>
      </c>
      <c r="P10" s="187">
        <f>IF('נוסח א'!P19="ב",2,0)</f>
        <v>0</v>
      </c>
      <c r="Q10" s="187">
        <f>IF('נוסח א'!Q19="נכון",3,IF('נוסח א'!Q19="חלקי",2,0))</f>
        <v>0</v>
      </c>
      <c r="R10" s="187">
        <f>IF('נוסח א'!R19=4,2,0)</f>
        <v>0</v>
      </c>
      <c r="S10" s="187">
        <f>IF('נוסח א'!S19="נכון",3,IF('נוסח א'!S19="חלקי",2,0))</f>
        <v>0</v>
      </c>
      <c r="T10" s="187">
        <f>IF('נוסח א'!T19=1,2,0)</f>
        <v>0</v>
      </c>
      <c r="U10" s="188">
        <f>IF('נוסח א'!U19="נכון",2,IF('נוסח א'!U19="חלקי",1,0))</f>
        <v>0</v>
      </c>
      <c r="V10" s="188">
        <f>IF('נוסח א'!V19="נכון",3,IF('נוסח א'!V19="חלקי - 2 נקודות",2,IF('נוסח א'!V19="חלקי - נקודה 1",1,0)))</f>
        <v>0</v>
      </c>
      <c r="W10" s="187">
        <f>IF('נוסח א'!W19="3 תשובות נכונות",3,IF('נוסח א'!W19="2 תשובות נכונות",2,IF('נוסח א'!W19="תשובה נכונה אחת",1,0)))</f>
        <v>0</v>
      </c>
      <c r="X10" s="187">
        <f>IF('נוסח א'!X19="נכון",3,IF('נוסח א'!X19="חלקי",1,0))</f>
        <v>0</v>
      </c>
      <c r="Y10" s="189">
        <f>IF('נוסח א'!Y19="צוינו 4 מרכיבים",4,IF('נוסח א'!Y19="צוינו 3 מרכיבים",3,IF('נוסח א'!Y19="צוינו 2 מרכיבים",2,IF('נוסח א'!Y19="צוין מרכיב 1",1,0))))</f>
        <v>0</v>
      </c>
      <c r="Z10" s="197"/>
      <c r="AA10" s="190">
        <f>IF('נוסח א'!AA19="נכון",2,0)</f>
        <v>0</v>
      </c>
      <c r="AB10" s="190">
        <f>IF('נוסח א'!AB19="נכון",2,0)</f>
        <v>0</v>
      </c>
      <c r="AC10" s="191">
        <f>IF('נוסח א'!AC19=3,2,0)</f>
        <v>0</v>
      </c>
      <c r="AD10" s="191">
        <f>IF('נוסח א'!AD19="נכון",2,0)</f>
        <v>0</v>
      </c>
      <c r="AE10" s="191">
        <f>IF('נוסח א'!AE19="נכון",3,IF('נוסח א'!AE19="חלקי",1,0))</f>
        <v>0</v>
      </c>
      <c r="AF10" s="187">
        <f>IF('נוסח א'!AF19=2,2,0)</f>
        <v>0</v>
      </c>
      <c r="AG10" s="187">
        <f>IF('נוסח א'!AG19="נכון",3,IF('נוסח א'!AG19="חלקי",1,0))</f>
        <v>0</v>
      </c>
      <c r="AH10" s="187">
        <f>IF('נוסח א'!AH19=2,2,0)</f>
        <v>0</v>
      </c>
      <c r="AI10" s="187">
        <f>IF('נוסח א'!AI19="נכון",3,IF('נוסח א'!AI19="חלקי",2,0))</f>
        <v>0</v>
      </c>
      <c r="AJ10" s="187">
        <f>IF('נוסח א'!AJ19="נכון",2,0)</f>
        <v>0</v>
      </c>
      <c r="AK10" s="188">
        <f>IF('נוסח א'!AK19="נכון",3,IF('נוסח א'!AK19="חלקי - 2 נקודות",2,IF('נוסח א'!AK19="חלקי - נקודה 1",1,0)))</f>
        <v>0</v>
      </c>
      <c r="AL10" s="187">
        <f>IF('נוסח א'!AL19="נכון",2,0)</f>
        <v>0</v>
      </c>
      <c r="AM10" s="187">
        <f>IF('נוסח א'!AM19="נכון",3,IF('נוסח א'!AM19="חלקי",2,0))</f>
        <v>0</v>
      </c>
      <c r="AN10" s="192">
        <f>IF('נוסח א'!AN19=4,2,0)</f>
        <v>0</v>
      </c>
      <c r="AO10" s="192">
        <f>IF('נוסח א'!AO19="נכון",3,IF('נוסח א'!AO19="חלקי - 2 נקודות",2,IF('נוסח א'!AO19="חלקי - נקודה 1",1,0)))</f>
        <v>0</v>
      </c>
      <c r="AP10" s="192">
        <f>IF('נוסח א'!AP19="ב",2,0)</f>
        <v>0</v>
      </c>
      <c r="AQ10" s="192">
        <f>IF('נוסח א'!AQ19="נכון",2,0)</f>
        <v>0</v>
      </c>
      <c r="AR10" s="193">
        <f t="shared" si="0"/>
        <v>0</v>
      </c>
      <c r="AS10" s="193">
        <f t="shared" si="1"/>
        <v>0</v>
      </c>
      <c r="AT10" s="193">
        <f t="shared" si="2"/>
        <v>0</v>
      </c>
      <c r="AU10" s="194">
        <f t="shared" si="3"/>
        <v>0</v>
      </c>
      <c r="AV10" s="195">
        <f t="shared" ref="AV10:AV53" si="4">SUM(AA10:AQ10)</f>
        <v>0</v>
      </c>
      <c r="AW10" s="196">
        <f>'נוסח א'!AS19</f>
        <v>0</v>
      </c>
      <c r="AX10" s="86">
        <f t="shared" ref="AX10:AX53" si="5">SUM(AR10:AT10,AV10)-AW10</f>
        <v>0</v>
      </c>
    </row>
    <row r="11" spans="1:50" x14ac:dyDescent="0.2">
      <c r="A11" s="10">
        <v>3</v>
      </c>
      <c r="B11" s="109">
        <f>'נוסח א'!B20</f>
        <v>0</v>
      </c>
      <c r="C11" s="187">
        <f>IF('נוסח א'!C20="נכון",2,IF('נוסח א'!C20="חלקי",1,0))</f>
        <v>0</v>
      </c>
      <c r="D11" s="187">
        <f>IF('נוסח א'!D20="נכון",3,IF('נוסח א'!D20="חלקי",1,0))</f>
        <v>0</v>
      </c>
      <c r="E11" s="187">
        <f>IF('נוסח א'!E20="נכון",2,0)</f>
        <v>0</v>
      </c>
      <c r="F11" s="187">
        <f>IF('נוסח א'!F20="ד",2,0)</f>
        <v>0</v>
      </c>
      <c r="G11" s="187">
        <f>IF('נוסח א'!G20="נכון",3,IF('נוסח א'!G20="חלקי",1,0))</f>
        <v>0</v>
      </c>
      <c r="H11" s="187">
        <f>IF('נוסח א'!H20="נכון",3,IF('נוסח א'!H20="חלקי",1,0))</f>
        <v>0</v>
      </c>
      <c r="I11" s="187">
        <f>IF('נוסח א'!I20="נכון",3,IF('נוסח א'!I20="חלקי",2,0))</f>
        <v>0</v>
      </c>
      <c r="J11" s="187">
        <f>IF('נוסח א'!J20="נכון",2,IF('נוסח א'!J20="חלקי",1,0))</f>
        <v>0</v>
      </c>
      <c r="K11" s="187">
        <f>IF('נוסח א'!K20="נכון",2,0)</f>
        <v>0</v>
      </c>
      <c r="L11" s="187">
        <f>IF('נוסח א'!L20="נכון",3,IF('נוסח א'!L20="חלקי",1,0))</f>
        <v>0</v>
      </c>
      <c r="M11" s="187">
        <f>IF('נוסח א'!M20=3,2,0)</f>
        <v>0</v>
      </c>
      <c r="N11" s="187">
        <f>IF('נוסח א'!N20="נכון",3,IF('נוסח א'!N20="חלקי",1,0))</f>
        <v>0</v>
      </c>
      <c r="O11" s="187">
        <f>IF('נוסח א'!O20="נכון",3,IF('נוסח א'!O20="חלקי - 2 נקודות",2,IF('נוסח א'!O20="חלקי - נקודה 1",1,0)))</f>
        <v>0</v>
      </c>
      <c r="P11" s="187">
        <f>IF('נוסח א'!P20="ב",2,0)</f>
        <v>0</v>
      </c>
      <c r="Q11" s="187">
        <f>IF('נוסח א'!Q20="נכון",3,IF('נוסח א'!Q20="חלקי",2,0))</f>
        <v>0</v>
      </c>
      <c r="R11" s="187">
        <f>IF('נוסח א'!R20=4,2,0)</f>
        <v>0</v>
      </c>
      <c r="S11" s="187">
        <f>IF('נוסח א'!S20="נכון",3,IF('נוסח א'!S20="חלקי",2,0))</f>
        <v>0</v>
      </c>
      <c r="T11" s="187">
        <f>IF('נוסח א'!T20=1,2,0)</f>
        <v>0</v>
      </c>
      <c r="U11" s="188">
        <f>IF('נוסח א'!U20="נכון",2,IF('נוסח א'!U20="חלקי",1,0))</f>
        <v>0</v>
      </c>
      <c r="V11" s="188">
        <f>IF('נוסח א'!V20="נכון",3,IF('נוסח א'!V20="חלקי - 2 נקודות",2,IF('נוסח א'!V20="חלקי - נקודה 1",1,0)))</f>
        <v>0</v>
      </c>
      <c r="W11" s="187">
        <f>IF('נוסח א'!W20="3 תשובות נכונות",3,IF('נוסח א'!W20="2 תשובות נכונות",2,IF('נוסח א'!W20="תשובה נכונה אחת",1,0)))</f>
        <v>0</v>
      </c>
      <c r="X11" s="187">
        <f>IF('נוסח א'!X20="נכון",3,IF('נוסח א'!X20="חלקי",1,0))</f>
        <v>0</v>
      </c>
      <c r="Y11" s="189">
        <f>IF('נוסח א'!Y20="צוינו 4 מרכיבים",4,IF('נוסח א'!Y20="צוינו 3 מרכיבים",3,IF('נוסח א'!Y20="צוינו 2 מרכיבים",2,IF('נוסח א'!Y20="צוין מרכיב 1",1,0))))</f>
        <v>0</v>
      </c>
      <c r="Z11" s="242"/>
      <c r="AA11" s="190">
        <f>IF('נוסח א'!AA20="נכון",2,0)</f>
        <v>0</v>
      </c>
      <c r="AB11" s="190">
        <f>IF('נוסח א'!AB20="נכון",2,0)</f>
        <v>0</v>
      </c>
      <c r="AC11" s="191">
        <f>IF('נוסח א'!AC20=3,2,0)</f>
        <v>0</v>
      </c>
      <c r="AD11" s="191">
        <f>IF('נוסח א'!AD20="נכון",2,0)</f>
        <v>0</v>
      </c>
      <c r="AE11" s="191">
        <f>IF('נוסח א'!AE20="נכון",3,IF('נוסח א'!AE20="חלקי",1,0))</f>
        <v>0</v>
      </c>
      <c r="AF11" s="187">
        <f>IF('נוסח א'!AF20=2,2,0)</f>
        <v>0</v>
      </c>
      <c r="AG11" s="187">
        <f>IF('נוסח א'!AG20="נכון",3,IF('נוסח א'!AG20="חלקי",1,0))</f>
        <v>0</v>
      </c>
      <c r="AH11" s="187">
        <f>IF('נוסח א'!AH20=2,2,0)</f>
        <v>0</v>
      </c>
      <c r="AI11" s="187">
        <f>IF('נוסח א'!AI20="נכון",3,IF('נוסח א'!AI20="חלקי",2,0))</f>
        <v>0</v>
      </c>
      <c r="AJ11" s="187">
        <f>IF('נוסח א'!AJ20="נכון",2,0)</f>
        <v>0</v>
      </c>
      <c r="AK11" s="188">
        <f>IF('נוסח א'!AK20="נכון",3,IF('נוסח א'!AK20="חלקי - 2 נקודות",2,IF('נוסח א'!AK20="חלקי - נקודה 1",1,0)))</f>
        <v>0</v>
      </c>
      <c r="AL11" s="187">
        <f>IF('נוסח א'!AL20="נכון",2,0)</f>
        <v>0</v>
      </c>
      <c r="AM11" s="187">
        <f>IF('נוסח א'!AM20="נכון",3,IF('נוסח א'!AM20="חלקי",2,0))</f>
        <v>0</v>
      </c>
      <c r="AN11" s="192">
        <f>IF('נוסח א'!AN20=4,2,0)</f>
        <v>0</v>
      </c>
      <c r="AO11" s="192">
        <f>IF('נוסח א'!AO20="נכון",3,IF('נוסח א'!AO20="חלקי - 2 נקודות",2,IF('נוסח א'!AO20="חלקי - נקודה 1",1,0)))</f>
        <v>0</v>
      </c>
      <c r="AP11" s="192">
        <f>IF('נוסח א'!AP20="ב",2,0)</f>
        <v>0</v>
      </c>
      <c r="AQ11" s="192">
        <f>IF('נוסח א'!AQ20="נכון",2,0)</f>
        <v>0</v>
      </c>
      <c r="AR11" s="193">
        <f t="shared" si="0"/>
        <v>0</v>
      </c>
      <c r="AS11" s="193">
        <f t="shared" si="1"/>
        <v>0</v>
      </c>
      <c r="AT11" s="193">
        <f t="shared" si="2"/>
        <v>0</v>
      </c>
      <c r="AU11" s="194">
        <f t="shared" si="3"/>
        <v>0</v>
      </c>
      <c r="AV11" s="195">
        <f t="shared" si="4"/>
        <v>0</v>
      </c>
      <c r="AW11" s="196">
        <f>'נוסח א'!AS20</f>
        <v>0</v>
      </c>
      <c r="AX11" s="86">
        <f t="shared" si="5"/>
        <v>0</v>
      </c>
    </row>
    <row r="12" spans="1:50" x14ac:dyDescent="0.2">
      <c r="A12" s="10">
        <v>4</v>
      </c>
      <c r="B12" s="109">
        <f>'נוסח א'!B21</f>
        <v>0</v>
      </c>
      <c r="C12" s="187">
        <f>IF('נוסח א'!C21="נכון",2,IF('נוסח א'!C21="חלקי",1,0))</f>
        <v>0</v>
      </c>
      <c r="D12" s="187">
        <f>IF('נוסח א'!D21="נכון",3,IF('נוסח א'!D21="חלקי",1,0))</f>
        <v>0</v>
      </c>
      <c r="E12" s="187">
        <f>IF('נוסח א'!E21="נכון",2,0)</f>
        <v>0</v>
      </c>
      <c r="F12" s="187">
        <f>IF('נוסח א'!F21="ד",2,0)</f>
        <v>0</v>
      </c>
      <c r="G12" s="187">
        <f>IF('נוסח א'!G21="נכון",3,IF('נוסח א'!G21="חלקי",1,0))</f>
        <v>0</v>
      </c>
      <c r="H12" s="187">
        <f>IF('נוסח א'!H21="נכון",3,IF('נוסח א'!H21="חלקי",1,0))</f>
        <v>0</v>
      </c>
      <c r="I12" s="187">
        <f>IF('נוסח א'!I21="נכון",3,IF('נוסח א'!I21="חלקי",2,0))</f>
        <v>0</v>
      </c>
      <c r="J12" s="187">
        <f>IF('נוסח א'!J21="נכון",2,IF('נוסח א'!J21="חלקי",1,0))</f>
        <v>0</v>
      </c>
      <c r="K12" s="187">
        <f>IF('נוסח א'!K21="נכון",2,0)</f>
        <v>0</v>
      </c>
      <c r="L12" s="187">
        <f>IF('נוסח א'!L21="נכון",3,IF('נוסח א'!L21="חלקי",1,0))</f>
        <v>0</v>
      </c>
      <c r="M12" s="187">
        <f>IF('נוסח א'!M21=3,2,0)</f>
        <v>0</v>
      </c>
      <c r="N12" s="187">
        <f>IF('נוסח א'!N21="נכון",3,IF('נוסח א'!N21="חלקי",1,0))</f>
        <v>0</v>
      </c>
      <c r="O12" s="187">
        <f>IF('נוסח א'!O21="נכון",3,IF('נוסח א'!O21="חלקי - 2 נקודות",2,IF('נוסח א'!O21="חלקי - נקודה 1",1,0)))</f>
        <v>0</v>
      </c>
      <c r="P12" s="187">
        <f>IF('נוסח א'!P21="ב",2,0)</f>
        <v>0</v>
      </c>
      <c r="Q12" s="187">
        <f>IF('נוסח א'!Q21="נכון",3,IF('נוסח א'!Q21="חלקי",2,0))</f>
        <v>0</v>
      </c>
      <c r="R12" s="187">
        <f>IF('נוסח א'!R21=4,2,0)</f>
        <v>0</v>
      </c>
      <c r="S12" s="187">
        <f>IF('נוסח א'!S21="נכון",3,IF('נוסח א'!S21="חלקי",2,0))</f>
        <v>0</v>
      </c>
      <c r="T12" s="187">
        <f>IF('נוסח א'!T21=1,2,0)</f>
        <v>0</v>
      </c>
      <c r="U12" s="188">
        <f>IF('נוסח א'!U21="נכון",2,IF('נוסח א'!U21="חלקי",1,0))</f>
        <v>0</v>
      </c>
      <c r="V12" s="188">
        <f>IF('נוסח א'!V21="נכון",3,IF('נוסח א'!V21="חלקי - 2 נקודות",2,IF('נוסח א'!V21="חלקי - נקודה 1",1,0)))</f>
        <v>0</v>
      </c>
      <c r="W12" s="187">
        <f>IF('נוסח א'!W21="3 תשובות נכונות",3,IF('נוסח א'!W21="2 תשובות נכונות",2,IF('נוסח א'!W21="תשובה נכונה אחת",1,0)))</f>
        <v>0</v>
      </c>
      <c r="X12" s="187">
        <f>IF('נוסח א'!X21="נכון",3,IF('נוסח א'!X21="חלקי",1,0))</f>
        <v>0</v>
      </c>
      <c r="Y12" s="189">
        <f>IF('נוסח א'!Y21="צוינו 4 מרכיבים",4,IF('נוסח א'!Y21="צוינו 3 מרכיבים",3,IF('נוסח א'!Y21="צוינו 2 מרכיבים",2,IF('נוסח א'!Y21="צוין מרכיב 1",1,0))))</f>
        <v>0</v>
      </c>
      <c r="Z12" s="243"/>
      <c r="AA12" s="190">
        <f>IF('נוסח א'!AA21="נכון",2,0)</f>
        <v>0</v>
      </c>
      <c r="AB12" s="190">
        <f>IF('נוסח א'!AB21="נכון",2,0)</f>
        <v>0</v>
      </c>
      <c r="AC12" s="191">
        <f>IF('נוסח א'!AC21=3,2,0)</f>
        <v>0</v>
      </c>
      <c r="AD12" s="191">
        <f>IF('נוסח א'!AD21="נכון",2,0)</f>
        <v>0</v>
      </c>
      <c r="AE12" s="191">
        <f>IF('נוסח א'!AE21="נכון",3,IF('נוסח א'!AE21="חלקי",1,0))</f>
        <v>0</v>
      </c>
      <c r="AF12" s="187">
        <f>IF('נוסח א'!AF21=2,2,0)</f>
        <v>0</v>
      </c>
      <c r="AG12" s="187">
        <f>IF('נוסח א'!AG21="נכון",3,IF('נוסח א'!AG21="חלקי",1,0))</f>
        <v>0</v>
      </c>
      <c r="AH12" s="187">
        <f>IF('נוסח א'!AH21=2,2,0)</f>
        <v>0</v>
      </c>
      <c r="AI12" s="187">
        <f>IF('נוסח א'!AI21="נכון",3,IF('נוסח א'!AI21="חלקי",2,0))</f>
        <v>0</v>
      </c>
      <c r="AJ12" s="187">
        <f>IF('נוסח א'!AJ21="נכון",2,0)</f>
        <v>0</v>
      </c>
      <c r="AK12" s="188">
        <f>IF('נוסח א'!AK21="נכון",3,IF('נוסח א'!AK21="חלקי - 2 נקודות",2,IF('נוסח א'!AK21="חלקי - נקודה 1",1,0)))</f>
        <v>0</v>
      </c>
      <c r="AL12" s="187">
        <f>IF('נוסח א'!AL21="נכון",2,0)</f>
        <v>0</v>
      </c>
      <c r="AM12" s="187">
        <f>IF('נוסח א'!AM21="נכון",3,IF('נוסח א'!AM21="חלקי",2,0))</f>
        <v>0</v>
      </c>
      <c r="AN12" s="192">
        <f>IF('נוסח א'!AN21=4,2,0)</f>
        <v>0</v>
      </c>
      <c r="AO12" s="192">
        <f>IF('נוסח א'!AO21="נכון",3,IF('נוסח א'!AO21="חלקי - 2 נקודות",2,IF('נוסח א'!AO21="חלקי - נקודה 1",1,0)))</f>
        <v>0</v>
      </c>
      <c r="AP12" s="192">
        <f>IF('נוסח א'!AP21="ב",2,0)</f>
        <v>0</v>
      </c>
      <c r="AQ12" s="192">
        <f>IF('נוסח א'!AQ21="נכון",2,0)</f>
        <v>0</v>
      </c>
      <c r="AR12" s="193">
        <f t="shared" si="0"/>
        <v>0</v>
      </c>
      <c r="AS12" s="193">
        <f t="shared" si="1"/>
        <v>0</v>
      </c>
      <c r="AT12" s="193">
        <f t="shared" si="2"/>
        <v>0</v>
      </c>
      <c r="AU12" s="194">
        <f t="shared" si="3"/>
        <v>0</v>
      </c>
      <c r="AV12" s="195">
        <f t="shared" si="4"/>
        <v>0</v>
      </c>
      <c r="AW12" s="196">
        <f>'נוסח א'!AS21</f>
        <v>0</v>
      </c>
      <c r="AX12" s="86">
        <f t="shared" si="5"/>
        <v>0</v>
      </c>
    </row>
    <row r="13" spans="1:50" x14ac:dyDescent="0.2">
      <c r="A13" s="10">
        <v>5</v>
      </c>
      <c r="B13" s="109">
        <f>'נוסח א'!B22</f>
        <v>0</v>
      </c>
      <c r="C13" s="187">
        <f>IF('נוסח א'!C22="נכון",2,IF('נוסח א'!C22="חלקי",1,0))</f>
        <v>0</v>
      </c>
      <c r="D13" s="187">
        <f>IF('נוסח א'!D22="נכון",3,IF('נוסח א'!D22="חלקי",1,0))</f>
        <v>0</v>
      </c>
      <c r="E13" s="187">
        <f>IF('נוסח א'!E22="נכון",2,0)</f>
        <v>0</v>
      </c>
      <c r="F13" s="187">
        <f>IF('נוסח א'!F22="ד",2,0)</f>
        <v>0</v>
      </c>
      <c r="G13" s="187">
        <f>IF('נוסח א'!G22="נכון",3,IF('נוסח א'!G22="חלקי",1,0))</f>
        <v>0</v>
      </c>
      <c r="H13" s="187">
        <f>IF('נוסח א'!H22="נכון",3,IF('נוסח א'!H22="חלקי",1,0))</f>
        <v>0</v>
      </c>
      <c r="I13" s="187">
        <f>IF('נוסח א'!I22="נכון",3,IF('נוסח א'!I22="חלקי",2,0))</f>
        <v>0</v>
      </c>
      <c r="J13" s="187">
        <f>IF('נוסח א'!J22="נכון",2,IF('נוסח א'!J22="חלקי",1,0))</f>
        <v>0</v>
      </c>
      <c r="K13" s="187">
        <f>IF('נוסח א'!K22="נכון",2,0)</f>
        <v>0</v>
      </c>
      <c r="L13" s="187">
        <f>IF('נוסח א'!L22="נכון",3,IF('נוסח א'!L22="חלקי",1,0))</f>
        <v>0</v>
      </c>
      <c r="M13" s="187">
        <f>IF('נוסח א'!M22=3,2,0)</f>
        <v>0</v>
      </c>
      <c r="N13" s="187">
        <f>IF('נוסח א'!N22="נכון",3,IF('נוסח א'!N22="חלקי",1,0))</f>
        <v>0</v>
      </c>
      <c r="O13" s="187">
        <f>IF('נוסח א'!O22="נכון",3,IF('נוסח א'!O22="חלקי - 2 נקודות",2,IF('נוסח א'!O22="חלקי - נקודה 1",1,0)))</f>
        <v>0</v>
      </c>
      <c r="P13" s="187">
        <f>IF('נוסח א'!P22="ב",2,0)</f>
        <v>0</v>
      </c>
      <c r="Q13" s="187">
        <f>IF('נוסח א'!Q22="נכון",3,IF('נוסח א'!Q22="חלקי",2,0))</f>
        <v>0</v>
      </c>
      <c r="R13" s="187">
        <f>IF('נוסח א'!R22=4,2,0)</f>
        <v>0</v>
      </c>
      <c r="S13" s="187">
        <f>IF('נוסח א'!S22="נכון",3,IF('נוסח א'!S22="חלקי",2,0))</f>
        <v>0</v>
      </c>
      <c r="T13" s="187">
        <f>IF('נוסח א'!T22=1,2,0)</f>
        <v>0</v>
      </c>
      <c r="U13" s="188">
        <f>IF('נוסח א'!U22="נכון",2,IF('נוסח א'!U22="חלקי",1,0))</f>
        <v>0</v>
      </c>
      <c r="V13" s="188">
        <f>IF('נוסח א'!V22="נכון",3,IF('נוסח א'!V22="חלקי - 2 נקודות",2,IF('נוסח א'!V22="חלקי - נקודה 1",1,0)))</f>
        <v>0</v>
      </c>
      <c r="W13" s="187">
        <f>IF('נוסח א'!W22="3 תשובות נכונות",3,IF('נוסח א'!W22="2 תשובות נכונות",2,IF('נוסח א'!W22="תשובה נכונה אחת",1,0)))</f>
        <v>0</v>
      </c>
      <c r="X13" s="187">
        <f>IF('נוסח א'!X22="נכון",3,IF('נוסח א'!X22="חלקי",1,0))</f>
        <v>0</v>
      </c>
      <c r="Y13" s="189">
        <f>IF('נוסח א'!Y22="צוינו 4 מרכיבים",4,IF('נוסח א'!Y22="צוינו 3 מרכיבים",3,IF('נוסח א'!Y22="צוינו 2 מרכיבים",2,IF('נוסח א'!Y22="צוין מרכיב 1",1,0))))</f>
        <v>0</v>
      </c>
      <c r="Z13" s="243"/>
      <c r="AA13" s="190">
        <f>IF('נוסח א'!AA22="נכון",2,0)</f>
        <v>0</v>
      </c>
      <c r="AB13" s="190">
        <f>IF('נוסח א'!AB22="נכון",2,0)</f>
        <v>0</v>
      </c>
      <c r="AC13" s="191">
        <f>IF('נוסח א'!AC22=3,2,0)</f>
        <v>0</v>
      </c>
      <c r="AD13" s="191">
        <f>IF('נוסח א'!AD22="נכון",2,0)</f>
        <v>0</v>
      </c>
      <c r="AE13" s="191">
        <f>IF('נוסח א'!AE22="נכון",3,IF('נוסח א'!AE22="חלקי",1,0))</f>
        <v>0</v>
      </c>
      <c r="AF13" s="187">
        <f>IF('נוסח א'!AF22=2,2,0)</f>
        <v>0</v>
      </c>
      <c r="AG13" s="187">
        <f>IF('נוסח א'!AG22="נכון",3,IF('נוסח א'!AG22="חלקי",1,0))</f>
        <v>0</v>
      </c>
      <c r="AH13" s="187">
        <f>IF('נוסח א'!AH22=2,2,0)</f>
        <v>0</v>
      </c>
      <c r="AI13" s="187">
        <f>IF('נוסח א'!AI22="נכון",3,IF('נוסח א'!AI22="חלקי",2,0))</f>
        <v>0</v>
      </c>
      <c r="AJ13" s="187">
        <f>IF('נוסח א'!AJ22="נכון",2,0)</f>
        <v>0</v>
      </c>
      <c r="AK13" s="188">
        <f>IF('נוסח א'!AK22="נכון",3,IF('נוסח א'!AK22="חלקי - 2 נקודות",2,IF('נוסח א'!AK22="חלקי - נקודה 1",1,0)))</f>
        <v>0</v>
      </c>
      <c r="AL13" s="187">
        <f>IF('נוסח א'!AL22="נכון",2,0)</f>
        <v>0</v>
      </c>
      <c r="AM13" s="187">
        <f>IF('נוסח א'!AM22="נכון",3,IF('נוסח א'!AM22="חלקי",2,0))</f>
        <v>0</v>
      </c>
      <c r="AN13" s="192">
        <f>IF('נוסח א'!AN22=4,2,0)</f>
        <v>0</v>
      </c>
      <c r="AO13" s="192">
        <f>IF('נוסח א'!AO22="נכון",3,IF('נוסח א'!AO22="חלקי - 2 נקודות",2,IF('נוסח א'!AO22="חלקי - נקודה 1",1,0)))</f>
        <v>0</v>
      </c>
      <c r="AP13" s="192">
        <f>IF('נוסח א'!AP22="ב",2,0)</f>
        <v>0</v>
      </c>
      <c r="AQ13" s="192">
        <f>IF('נוסח א'!AQ22="נכון",2,0)</f>
        <v>0</v>
      </c>
      <c r="AR13" s="193">
        <f t="shared" si="0"/>
        <v>0</v>
      </c>
      <c r="AS13" s="193">
        <f t="shared" si="1"/>
        <v>0</v>
      </c>
      <c r="AT13" s="193">
        <f t="shared" si="2"/>
        <v>0</v>
      </c>
      <c r="AU13" s="194">
        <f t="shared" si="3"/>
        <v>0</v>
      </c>
      <c r="AV13" s="195">
        <f t="shared" si="4"/>
        <v>0</v>
      </c>
      <c r="AW13" s="196">
        <f>'נוסח א'!AS22</f>
        <v>0</v>
      </c>
      <c r="AX13" s="86">
        <f t="shared" si="5"/>
        <v>0</v>
      </c>
    </row>
    <row r="14" spans="1:50" x14ac:dyDescent="0.2">
      <c r="A14" s="10">
        <v>6</v>
      </c>
      <c r="B14" s="109">
        <f>'נוסח א'!B23</f>
        <v>0</v>
      </c>
      <c r="C14" s="187">
        <f>IF('נוסח א'!C23="נכון",2,IF('נוסח א'!C23="חלקי",1,0))</f>
        <v>0</v>
      </c>
      <c r="D14" s="187">
        <f>IF('נוסח א'!D23="נכון",3,IF('נוסח א'!D23="חלקי",1,0))</f>
        <v>0</v>
      </c>
      <c r="E14" s="187">
        <f>IF('נוסח א'!E23="נכון",2,0)</f>
        <v>0</v>
      </c>
      <c r="F14" s="187">
        <f>IF('נוסח א'!F23="ד",2,0)</f>
        <v>0</v>
      </c>
      <c r="G14" s="187">
        <f>IF('נוסח א'!G23="נכון",3,IF('נוסח א'!G23="חלקי",1,0))</f>
        <v>0</v>
      </c>
      <c r="H14" s="187">
        <f>IF('נוסח א'!H23="נכון",3,IF('נוסח א'!H23="חלקי",1,0))</f>
        <v>0</v>
      </c>
      <c r="I14" s="187">
        <f>IF('נוסח א'!I23="נכון",3,IF('נוסח א'!I23="חלקי",2,0))</f>
        <v>0</v>
      </c>
      <c r="J14" s="187">
        <f>IF('נוסח א'!J23="נכון",2,IF('נוסח א'!J23="חלקי",1,0))</f>
        <v>0</v>
      </c>
      <c r="K14" s="187">
        <f>IF('נוסח א'!K23="נכון",2,0)</f>
        <v>0</v>
      </c>
      <c r="L14" s="187">
        <f>IF('נוסח א'!L23="נכון",3,IF('נוסח א'!L23="חלקי",1,0))</f>
        <v>0</v>
      </c>
      <c r="M14" s="187">
        <f>IF('נוסח א'!M23=3,2,0)</f>
        <v>0</v>
      </c>
      <c r="N14" s="187">
        <f>IF('נוסח א'!N23="נכון",3,IF('נוסח א'!N23="חלקי",1,0))</f>
        <v>0</v>
      </c>
      <c r="O14" s="187">
        <f>IF('נוסח א'!O23="נכון",3,IF('נוסח א'!O23="חלקי - 2 נקודות",2,IF('נוסח א'!O23="חלקי - נקודה 1",1,0)))</f>
        <v>0</v>
      </c>
      <c r="P14" s="187">
        <f>IF('נוסח א'!P23="ב",2,0)</f>
        <v>0</v>
      </c>
      <c r="Q14" s="187">
        <f>IF('נוסח א'!Q23="נכון",3,IF('נוסח א'!Q23="חלקי",2,0))</f>
        <v>0</v>
      </c>
      <c r="R14" s="187">
        <f>IF('נוסח א'!R23=4,2,0)</f>
        <v>0</v>
      </c>
      <c r="S14" s="187">
        <f>IF('נוסח א'!S23="נכון",3,IF('נוסח א'!S23="חלקי",2,0))</f>
        <v>0</v>
      </c>
      <c r="T14" s="187">
        <f>IF('נוסח א'!T23=1,2,0)</f>
        <v>0</v>
      </c>
      <c r="U14" s="188">
        <f>IF('נוסח א'!U23="נכון",2,IF('נוסח א'!U23="חלקי",1,0))</f>
        <v>0</v>
      </c>
      <c r="V14" s="188">
        <f>IF('נוסח א'!V23="נכון",3,IF('נוסח א'!V23="חלקי - 2 נקודות",2,IF('נוסח א'!V23="חלקי - נקודה 1",1,0)))</f>
        <v>0</v>
      </c>
      <c r="W14" s="187">
        <f>IF('נוסח א'!W23="3 תשובות נכונות",3,IF('נוסח א'!W23="2 תשובות נכונות",2,IF('נוסח א'!W23="תשובה נכונה אחת",1,0)))</f>
        <v>0</v>
      </c>
      <c r="X14" s="187">
        <f>IF('נוסח א'!X23="נכון",3,IF('נוסח א'!X23="חלקי",1,0))</f>
        <v>0</v>
      </c>
      <c r="Y14" s="189">
        <f>IF('נוסח א'!Y23="צוינו 4 מרכיבים",4,IF('נוסח א'!Y23="צוינו 3 מרכיבים",3,IF('נוסח א'!Y23="צוינו 2 מרכיבים",2,IF('נוסח א'!Y23="צוין מרכיב 1",1,0))))</f>
        <v>0</v>
      </c>
      <c r="Z14" s="242"/>
      <c r="AA14" s="190">
        <f>IF('נוסח א'!AA23="נכון",2,0)</f>
        <v>0</v>
      </c>
      <c r="AB14" s="190">
        <f>IF('נוסח א'!AB23="נכון",2,0)</f>
        <v>0</v>
      </c>
      <c r="AC14" s="191">
        <f>IF('נוסח א'!AC23=3,2,0)</f>
        <v>0</v>
      </c>
      <c r="AD14" s="191">
        <f>IF('נוסח א'!AD23="נכון",2,0)</f>
        <v>0</v>
      </c>
      <c r="AE14" s="191">
        <f>IF('נוסח א'!AE23="נכון",3,IF('נוסח א'!AE23="חלקי",1,0))</f>
        <v>0</v>
      </c>
      <c r="AF14" s="187">
        <f>IF('נוסח א'!AF23=2,2,0)</f>
        <v>0</v>
      </c>
      <c r="AG14" s="187">
        <f>IF('נוסח א'!AG23="נכון",3,IF('נוסח א'!AG23="חלקי",1,0))</f>
        <v>0</v>
      </c>
      <c r="AH14" s="187">
        <f>IF('נוסח א'!AH23=2,2,0)</f>
        <v>0</v>
      </c>
      <c r="AI14" s="187">
        <f>IF('נוסח א'!AI23="נכון",3,IF('נוסח א'!AI23="חלקי",2,0))</f>
        <v>0</v>
      </c>
      <c r="AJ14" s="187">
        <f>IF('נוסח א'!AJ23="נכון",2,0)</f>
        <v>0</v>
      </c>
      <c r="AK14" s="188">
        <f>IF('נוסח א'!AK23="נכון",3,IF('נוסח א'!AK23="חלקי - 2 נקודות",2,IF('נוסח א'!AK23="חלקי - נקודה 1",1,0)))</f>
        <v>0</v>
      </c>
      <c r="AL14" s="187">
        <f>IF('נוסח א'!AL23="נכון",2,0)</f>
        <v>0</v>
      </c>
      <c r="AM14" s="187">
        <f>IF('נוסח א'!AM23="נכון",3,IF('נוסח א'!AM23="חלקי",2,0))</f>
        <v>0</v>
      </c>
      <c r="AN14" s="192">
        <f>IF('נוסח א'!AN23=4,2,0)</f>
        <v>0</v>
      </c>
      <c r="AO14" s="192">
        <f>IF('נוסח א'!AO23="נכון",3,IF('נוסח א'!AO23="חלקי - 2 נקודות",2,IF('נוסח א'!AO23="חלקי - נקודה 1",1,0)))</f>
        <v>0</v>
      </c>
      <c r="AP14" s="192">
        <f>IF('נוסח א'!AP23="ב",2,0)</f>
        <v>0</v>
      </c>
      <c r="AQ14" s="192">
        <f>IF('נוסח א'!AQ23="נכון",2,0)</f>
        <v>0</v>
      </c>
      <c r="AR14" s="193">
        <f t="shared" si="0"/>
        <v>0</v>
      </c>
      <c r="AS14" s="193">
        <f t="shared" si="1"/>
        <v>0</v>
      </c>
      <c r="AT14" s="193">
        <f t="shared" si="2"/>
        <v>0</v>
      </c>
      <c r="AU14" s="194">
        <f t="shared" si="3"/>
        <v>0</v>
      </c>
      <c r="AV14" s="195">
        <f t="shared" si="4"/>
        <v>0</v>
      </c>
      <c r="AW14" s="196">
        <f>'נוסח א'!AS23</f>
        <v>0</v>
      </c>
      <c r="AX14" s="86">
        <f t="shared" si="5"/>
        <v>0</v>
      </c>
    </row>
    <row r="15" spans="1:50" x14ac:dyDescent="0.2">
      <c r="A15" s="10">
        <v>7</v>
      </c>
      <c r="B15" s="109">
        <f>'נוסח א'!B24</f>
        <v>0</v>
      </c>
      <c r="C15" s="187">
        <f>IF('נוסח א'!C24="נכון",2,IF('נוסח א'!C24="חלקי",1,0))</f>
        <v>0</v>
      </c>
      <c r="D15" s="187">
        <f>IF('נוסח א'!D24="נכון",3,IF('נוסח א'!D24="חלקי",1,0))</f>
        <v>0</v>
      </c>
      <c r="E15" s="187">
        <f>IF('נוסח א'!E24="נכון",2,0)</f>
        <v>0</v>
      </c>
      <c r="F15" s="187">
        <f>IF('נוסח א'!F24="ד",2,0)</f>
        <v>0</v>
      </c>
      <c r="G15" s="187">
        <f>IF('נוסח א'!G24="נכון",3,IF('נוסח א'!G24="חלקי",1,0))</f>
        <v>0</v>
      </c>
      <c r="H15" s="187">
        <f>IF('נוסח א'!H24="נכון",3,IF('נוסח א'!H24="חלקי",1,0))</f>
        <v>0</v>
      </c>
      <c r="I15" s="187">
        <f>IF('נוסח א'!I24="נכון",3,IF('נוסח א'!I24="חלקי",2,0))</f>
        <v>0</v>
      </c>
      <c r="J15" s="187">
        <f>IF('נוסח א'!J24="נכון",2,IF('נוסח א'!J24="חלקי",1,0))</f>
        <v>0</v>
      </c>
      <c r="K15" s="187">
        <f>IF('נוסח א'!K24="נכון",2,0)</f>
        <v>0</v>
      </c>
      <c r="L15" s="187">
        <f>IF('נוסח א'!L24="נכון",3,IF('נוסח א'!L24="חלקי",1,0))</f>
        <v>0</v>
      </c>
      <c r="M15" s="187">
        <f>IF('נוסח א'!M24=3,2,0)</f>
        <v>0</v>
      </c>
      <c r="N15" s="187">
        <f>IF('נוסח א'!N24="נכון",3,IF('נוסח א'!N24="חלקי",1,0))</f>
        <v>0</v>
      </c>
      <c r="O15" s="187">
        <f>IF('נוסח א'!O24="נכון",3,IF('נוסח א'!O24="חלקי - 2 נקודות",2,IF('נוסח א'!O24="חלקי - נקודה 1",1,0)))</f>
        <v>0</v>
      </c>
      <c r="P15" s="187">
        <f>IF('נוסח א'!P24="ב",2,0)</f>
        <v>0</v>
      </c>
      <c r="Q15" s="187">
        <f>IF('נוסח א'!Q24="נכון",3,IF('נוסח א'!Q24="חלקי",2,0))</f>
        <v>0</v>
      </c>
      <c r="R15" s="187">
        <f>IF('נוסח א'!R24=4,2,0)</f>
        <v>0</v>
      </c>
      <c r="S15" s="187">
        <f>IF('נוסח א'!S24="נכון",3,IF('נוסח א'!S24="חלקי",2,0))</f>
        <v>0</v>
      </c>
      <c r="T15" s="187">
        <f>IF('נוסח א'!T24=1,2,0)</f>
        <v>0</v>
      </c>
      <c r="U15" s="188">
        <f>IF('נוסח א'!U24="נכון",2,IF('נוסח א'!U24="חלקי",1,0))</f>
        <v>0</v>
      </c>
      <c r="V15" s="188">
        <f>IF('נוסח א'!V24="נכון",3,IF('נוסח א'!V24="חלקי - 2 נקודות",2,IF('נוסח א'!V24="חלקי - נקודה 1",1,0)))</f>
        <v>0</v>
      </c>
      <c r="W15" s="187">
        <f>IF('נוסח א'!W24="3 תשובות נכונות",3,IF('נוסח א'!W24="2 תשובות נכונות",2,IF('נוסח א'!W24="תשובה נכונה אחת",1,0)))</f>
        <v>0</v>
      </c>
      <c r="X15" s="187">
        <f>IF('נוסח א'!X24="נכון",3,IF('נוסח א'!X24="חלקי",1,0))</f>
        <v>0</v>
      </c>
      <c r="Y15" s="189">
        <f>IF('נוסח א'!Y24="צוינו 4 מרכיבים",4,IF('נוסח א'!Y24="צוינו 3 מרכיבים",3,IF('נוסח א'!Y24="צוינו 2 מרכיבים",2,IF('נוסח א'!Y24="צוין מרכיב 1",1,0))))</f>
        <v>0</v>
      </c>
      <c r="Z15" s="243"/>
      <c r="AA15" s="190">
        <f>IF('נוסח א'!AA24="נכון",2,0)</f>
        <v>0</v>
      </c>
      <c r="AB15" s="190">
        <f>IF('נוסח א'!AB24="נכון",2,0)</f>
        <v>0</v>
      </c>
      <c r="AC15" s="191">
        <f>IF('נוסח א'!AC24=3,2,0)</f>
        <v>0</v>
      </c>
      <c r="AD15" s="191">
        <f>IF('נוסח א'!AD24="נכון",2,0)</f>
        <v>0</v>
      </c>
      <c r="AE15" s="191">
        <f>IF('נוסח א'!AE24="נכון",3,IF('נוסח א'!AE24="חלקי",1,0))</f>
        <v>0</v>
      </c>
      <c r="AF15" s="187">
        <f>IF('נוסח א'!AF24=2,2,0)</f>
        <v>0</v>
      </c>
      <c r="AG15" s="187">
        <f>IF('נוסח א'!AG24="נכון",3,IF('נוסח א'!AG24="חלקי",1,0))</f>
        <v>0</v>
      </c>
      <c r="AH15" s="187">
        <f>IF('נוסח א'!AH24=2,2,0)</f>
        <v>0</v>
      </c>
      <c r="AI15" s="187">
        <f>IF('נוסח א'!AI24="נכון",3,IF('נוסח א'!AI24="חלקי",2,0))</f>
        <v>0</v>
      </c>
      <c r="AJ15" s="187">
        <f>IF('נוסח א'!AJ24="נכון",2,0)</f>
        <v>0</v>
      </c>
      <c r="AK15" s="188">
        <f>IF('נוסח א'!AK24="נכון",3,IF('נוסח א'!AK24="חלקי - 2 נקודות",2,IF('נוסח א'!AK24="חלקי - נקודה 1",1,0)))</f>
        <v>0</v>
      </c>
      <c r="AL15" s="187">
        <f>IF('נוסח א'!AL24="נכון",2,0)</f>
        <v>0</v>
      </c>
      <c r="AM15" s="187">
        <f>IF('נוסח א'!AM24="נכון",3,IF('נוסח א'!AM24="חלקי",2,0))</f>
        <v>0</v>
      </c>
      <c r="AN15" s="192">
        <f>IF('נוסח א'!AN24=4,2,0)</f>
        <v>0</v>
      </c>
      <c r="AO15" s="192">
        <f>IF('נוסח א'!AO24="נכון",3,IF('נוסח א'!AO24="חלקי - 2 נקודות",2,IF('נוסח א'!AO24="חלקי - נקודה 1",1,0)))</f>
        <v>0</v>
      </c>
      <c r="AP15" s="192">
        <f>IF('נוסח א'!AP24="ב",2,0)</f>
        <v>0</v>
      </c>
      <c r="AQ15" s="192">
        <f>IF('נוסח א'!AQ24="נכון",2,0)</f>
        <v>0</v>
      </c>
      <c r="AR15" s="193">
        <f t="shared" si="0"/>
        <v>0</v>
      </c>
      <c r="AS15" s="193">
        <f t="shared" si="1"/>
        <v>0</v>
      </c>
      <c r="AT15" s="193">
        <f t="shared" si="2"/>
        <v>0</v>
      </c>
      <c r="AU15" s="194">
        <f t="shared" si="3"/>
        <v>0</v>
      </c>
      <c r="AV15" s="195">
        <f t="shared" si="4"/>
        <v>0</v>
      </c>
      <c r="AW15" s="196">
        <f>'נוסח א'!AS24</f>
        <v>0</v>
      </c>
      <c r="AX15" s="86">
        <f t="shared" si="5"/>
        <v>0</v>
      </c>
    </row>
    <row r="16" spans="1:50" x14ac:dyDescent="0.2">
      <c r="A16" s="10">
        <v>8</v>
      </c>
      <c r="B16" s="109">
        <f>'נוסח א'!B25</f>
        <v>0</v>
      </c>
      <c r="C16" s="187">
        <f>IF('נוסח א'!C25="נכון",2,IF('נוסח א'!C25="חלקי",1,0))</f>
        <v>0</v>
      </c>
      <c r="D16" s="187">
        <f>IF('נוסח א'!D25="נכון",3,IF('נוסח א'!D25="חלקי",1,0))</f>
        <v>0</v>
      </c>
      <c r="E16" s="187">
        <f>IF('נוסח א'!E25="נכון",2,0)</f>
        <v>0</v>
      </c>
      <c r="F16" s="187">
        <f>IF('נוסח א'!F25="ד",2,0)</f>
        <v>0</v>
      </c>
      <c r="G16" s="187">
        <f>IF('נוסח א'!G25="נכון",3,IF('נוסח א'!G25="חלקי",1,0))</f>
        <v>0</v>
      </c>
      <c r="H16" s="187">
        <f>IF('נוסח א'!H25="נכון",3,IF('נוסח א'!H25="חלקי",1,0))</f>
        <v>0</v>
      </c>
      <c r="I16" s="187">
        <f>IF('נוסח א'!I25="נכון",3,IF('נוסח א'!I25="חלקי",2,0))</f>
        <v>0</v>
      </c>
      <c r="J16" s="187">
        <f>IF('נוסח א'!J25="נכון",2,IF('נוסח א'!J25="חלקי",1,0))</f>
        <v>0</v>
      </c>
      <c r="K16" s="187">
        <f>IF('נוסח א'!K25="נכון",2,0)</f>
        <v>0</v>
      </c>
      <c r="L16" s="187">
        <f>IF('נוסח א'!L25="נכון",3,IF('נוסח א'!L25="חלקי",1,0))</f>
        <v>0</v>
      </c>
      <c r="M16" s="187">
        <f>IF('נוסח א'!M25=3,2,0)</f>
        <v>0</v>
      </c>
      <c r="N16" s="187">
        <f>IF('נוסח א'!N25="נכון",3,IF('נוסח א'!N25="חלקי",1,0))</f>
        <v>0</v>
      </c>
      <c r="O16" s="187">
        <f>IF('נוסח א'!O25="נכון",3,IF('נוסח א'!O25="חלקי - 2 נקודות",2,IF('נוסח א'!O25="חלקי - נקודה 1",1,0)))</f>
        <v>0</v>
      </c>
      <c r="P16" s="187">
        <f>IF('נוסח א'!P25="ב",2,0)</f>
        <v>0</v>
      </c>
      <c r="Q16" s="187">
        <f>IF('נוסח א'!Q25="נכון",3,IF('נוסח א'!Q25="חלקי",2,0))</f>
        <v>0</v>
      </c>
      <c r="R16" s="187">
        <f>IF('נוסח א'!R25=4,2,0)</f>
        <v>0</v>
      </c>
      <c r="S16" s="187">
        <f>IF('נוסח א'!S25="נכון",3,IF('נוסח א'!S25="חלקי",2,0))</f>
        <v>0</v>
      </c>
      <c r="T16" s="187">
        <f>IF('נוסח א'!T25=1,2,0)</f>
        <v>0</v>
      </c>
      <c r="U16" s="188">
        <f>IF('נוסח א'!U25="נכון",2,IF('נוסח א'!U25="חלקי",1,0))</f>
        <v>0</v>
      </c>
      <c r="V16" s="188">
        <f>IF('נוסח א'!V25="נכון",3,IF('נוסח א'!V25="חלקי - 2 נקודות",2,IF('נוסח א'!V25="חלקי - נקודה 1",1,0)))</f>
        <v>0</v>
      </c>
      <c r="W16" s="187">
        <f>IF('נוסח א'!W25="3 תשובות נכונות",3,IF('נוסח א'!W25="2 תשובות נכונות",2,IF('נוסח א'!W25="תשובה נכונה אחת",1,0)))</f>
        <v>0</v>
      </c>
      <c r="X16" s="187">
        <f>IF('נוסח א'!X25="נכון",3,IF('נוסח א'!X25="חלקי",1,0))</f>
        <v>0</v>
      </c>
      <c r="Y16" s="189">
        <f>IF('נוסח א'!Y25="צוינו 4 מרכיבים",4,IF('נוסח א'!Y25="צוינו 3 מרכיבים",3,IF('נוסח א'!Y25="צוינו 2 מרכיבים",2,IF('נוסח א'!Y25="צוין מרכיב 1",1,0))))</f>
        <v>0</v>
      </c>
      <c r="Z16" s="243"/>
      <c r="AA16" s="190">
        <f>IF('נוסח א'!AA25="נכון",2,0)</f>
        <v>0</v>
      </c>
      <c r="AB16" s="190">
        <f>IF('נוסח א'!AB25="נכון",2,0)</f>
        <v>0</v>
      </c>
      <c r="AC16" s="191">
        <f>IF('נוסח א'!AC25=3,2,0)</f>
        <v>0</v>
      </c>
      <c r="AD16" s="191">
        <f>IF('נוסח א'!AD25="נכון",2,0)</f>
        <v>0</v>
      </c>
      <c r="AE16" s="191">
        <f>IF('נוסח א'!AE25="נכון",3,IF('נוסח א'!AE25="חלקי",1,0))</f>
        <v>0</v>
      </c>
      <c r="AF16" s="187">
        <f>IF('נוסח א'!AF25=2,2,0)</f>
        <v>0</v>
      </c>
      <c r="AG16" s="187">
        <f>IF('נוסח א'!AG25="נכון",3,IF('נוסח א'!AG25="חלקי",1,0))</f>
        <v>0</v>
      </c>
      <c r="AH16" s="187">
        <f>IF('נוסח א'!AH25=2,2,0)</f>
        <v>0</v>
      </c>
      <c r="AI16" s="187">
        <f>IF('נוסח א'!AI25="נכון",3,IF('נוסח א'!AI25="חלקי",2,0))</f>
        <v>0</v>
      </c>
      <c r="AJ16" s="187">
        <f>IF('נוסח א'!AJ25="נכון",2,0)</f>
        <v>0</v>
      </c>
      <c r="AK16" s="188">
        <f>IF('נוסח א'!AK25="נכון",3,IF('נוסח א'!AK25="חלקי - 2 נקודות",2,IF('נוסח א'!AK25="חלקי - נקודה 1",1,0)))</f>
        <v>0</v>
      </c>
      <c r="AL16" s="187">
        <f>IF('נוסח א'!AL25="נכון",2,0)</f>
        <v>0</v>
      </c>
      <c r="AM16" s="187">
        <f>IF('נוסח א'!AM25="נכון",3,IF('נוסח א'!AM25="חלקי",2,0))</f>
        <v>0</v>
      </c>
      <c r="AN16" s="192">
        <f>IF('נוסח א'!AN25=4,2,0)</f>
        <v>0</v>
      </c>
      <c r="AO16" s="192">
        <f>IF('נוסח א'!AO25="נכון",3,IF('נוסח א'!AO25="חלקי - 2 נקודות",2,IF('נוסח א'!AO25="חלקי - נקודה 1",1,0)))</f>
        <v>0</v>
      </c>
      <c r="AP16" s="192">
        <f>IF('נוסח א'!AP25="ב",2,0)</f>
        <v>0</v>
      </c>
      <c r="AQ16" s="192">
        <f>IF('נוסח א'!AQ25="נכון",2,0)</f>
        <v>0</v>
      </c>
      <c r="AR16" s="193">
        <f t="shared" si="0"/>
        <v>0</v>
      </c>
      <c r="AS16" s="193">
        <f t="shared" si="1"/>
        <v>0</v>
      </c>
      <c r="AT16" s="193">
        <f t="shared" si="2"/>
        <v>0</v>
      </c>
      <c r="AU16" s="194">
        <f t="shared" si="3"/>
        <v>0</v>
      </c>
      <c r="AV16" s="195">
        <f t="shared" si="4"/>
        <v>0</v>
      </c>
      <c r="AW16" s="196">
        <f>'נוסח א'!AS25</f>
        <v>0</v>
      </c>
      <c r="AX16" s="86">
        <f t="shared" si="5"/>
        <v>0</v>
      </c>
    </row>
    <row r="17" spans="1:50" x14ac:dyDescent="0.2">
      <c r="A17" s="10">
        <v>9</v>
      </c>
      <c r="B17" s="109">
        <f>'נוסח א'!B26</f>
        <v>0</v>
      </c>
      <c r="C17" s="187">
        <f>IF('נוסח א'!C26="נכון",2,IF('נוסח א'!C26="חלקי",1,0))</f>
        <v>0</v>
      </c>
      <c r="D17" s="187">
        <f>IF('נוסח א'!D26="נכון",3,IF('נוסח א'!D26="חלקי",1,0))</f>
        <v>0</v>
      </c>
      <c r="E17" s="187">
        <f>IF('נוסח א'!E26="נכון",2,0)</f>
        <v>0</v>
      </c>
      <c r="F17" s="187">
        <f>IF('נוסח א'!F26="ד",2,0)</f>
        <v>0</v>
      </c>
      <c r="G17" s="187">
        <f>IF('נוסח א'!G26="נכון",3,IF('נוסח א'!G26="חלקי",1,0))</f>
        <v>0</v>
      </c>
      <c r="H17" s="187">
        <f>IF('נוסח א'!H26="נכון",3,IF('נוסח א'!H26="חלקי",1,0))</f>
        <v>0</v>
      </c>
      <c r="I17" s="187">
        <f>IF('נוסח א'!I26="נכון",3,IF('נוסח א'!I26="חלקי",2,0))</f>
        <v>0</v>
      </c>
      <c r="J17" s="187">
        <f>IF('נוסח א'!J26="נכון",2,IF('נוסח א'!J26="חלקי",1,0))</f>
        <v>0</v>
      </c>
      <c r="K17" s="187">
        <f>IF('נוסח א'!K26="נכון",2,0)</f>
        <v>0</v>
      </c>
      <c r="L17" s="187">
        <f>IF('נוסח א'!L26="נכון",3,IF('נוסח א'!L26="חלקי",1,0))</f>
        <v>0</v>
      </c>
      <c r="M17" s="187">
        <f>IF('נוסח א'!M26=3,2,0)</f>
        <v>0</v>
      </c>
      <c r="N17" s="187">
        <f>IF('נוסח א'!N26="נכון",3,IF('נוסח א'!N26="חלקי",1,0))</f>
        <v>0</v>
      </c>
      <c r="O17" s="187">
        <f>IF('נוסח א'!O26="נכון",3,IF('נוסח א'!O26="חלקי - 2 נקודות",2,IF('נוסח א'!O26="חלקי - נקודה 1",1,0)))</f>
        <v>0</v>
      </c>
      <c r="P17" s="187">
        <f>IF('נוסח א'!P26="ב",2,0)</f>
        <v>0</v>
      </c>
      <c r="Q17" s="187">
        <f>IF('נוסח א'!Q26="נכון",3,IF('נוסח א'!Q26="חלקי",2,0))</f>
        <v>0</v>
      </c>
      <c r="R17" s="187">
        <f>IF('נוסח א'!R26=4,2,0)</f>
        <v>0</v>
      </c>
      <c r="S17" s="187">
        <f>IF('נוסח א'!S26="נכון",3,IF('נוסח א'!S26="חלקי",2,0))</f>
        <v>0</v>
      </c>
      <c r="T17" s="187">
        <f>IF('נוסח א'!T26=1,2,0)</f>
        <v>0</v>
      </c>
      <c r="U17" s="188">
        <f>IF('נוסח א'!U26="נכון",2,IF('נוסח א'!U26="חלקי",1,0))</f>
        <v>0</v>
      </c>
      <c r="V17" s="188">
        <f>IF('נוסח א'!V26="נכון",3,IF('נוסח א'!V26="חלקי - 2 נקודות",2,IF('נוסח א'!V26="חלקי - נקודה 1",1,0)))</f>
        <v>0</v>
      </c>
      <c r="W17" s="187">
        <f>IF('נוסח א'!W26="3 תשובות נכונות",3,IF('נוסח א'!W26="2 תשובות נכונות",2,IF('נוסח א'!W26="תשובה נכונה אחת",1,0)))</f>
        <v>0</v>
      </c>
      <c r="X17" s="187">
        <f>IF('נוסח א'!X26="נכון",3,IF('נוסח א'!X26="חלקי",1,0))</f>
        <v>0</v>
      </c>
      <c r="Y17" s="189">
        <f>IF('נוסח א'!Y26="צוינו 4 מרכיבים",4,IF('נוסח א'!Y26="צוינו 3 מרכיבים",3,IF('נוסח א'!Y26="צוינו 2 מרכיבים",2,IF('נוסח א'!Y26="צוין מרכיב 1",1,0))))</f>
        <v>0</v>
      </c>
      <c r="Z17" s="242"/>
      <c r="AA17" s="190">
        <f>IF('נוסח א'!AA26="נכון",2,0)</f>
        <v>0</v>
      </c>
      <c r="AB17" s="190">
        <f>IF('נוסח א'!AB26="נכון",2,0)</f>
        <v>0</v>
      </c>
      <c r="AC17" s="191">
        <f>IF('נוסח א'!AC26=3,2,0)</f>
        <v>0</v>
      </c>
      <c r="AD17" s="191">
        <f>IF('נוסח א'!AD26="נכון",2,0)</f>
        <v>0</v>
      </c>
      <c r="AE17" s="191">
        <f>IF('נוסח א'!AE26="נכון",3,IF('נוסח א'!AE26="חלקי",1,0))</f>
        <v>0</v>
      </c>
      <c r="AF17" s="187">
        <f>IF('נוסח א'!AF26=2,2,0)</f>
        <v>0</v>
      </c>
      <c r="AG17" s="187">
        <f>IF('נוסח א'!AG26="נכון",3,IF('נוסח א'!AG26="חלקי",1,0))</f>
        <v>0</v>
      </c>
      <c r="AH17" s="187">
        <f>IF('נוסח א'!AH26=2,2,0)</f>
        <v>0</v>
      </c>
      <c r="AI17" s="187">
        <f>IF('נוסח א'!AI26="נכון",3,IF('נוסח א'!AI26="חלקי",2,0))</f>
        <v>0</v>
      </c>
      <c r="AJ17" s="187">
        <f>IF('נוסח א'!AJ26="נכון",2,0)</f>
        <v>0</v>
      </c>
      <c r="AK17" s="188">
        <f>IF('נוסח א'!AK26="נכון",3,IF('נוסח א'!AK26="חלקי - 2 נקודות",2,IF('נוסח א'!AK26="חלקי - נקודה 1",1,0)))</f>
        <v>0</v>
      </c>
      <c r="AL17" s="187">
        <f>IF('נוסח א'!AL26="נכון",2,0)</f>
        <v>0</v>
      </c>
      <c r="AM17" s="187">
        <f>IF('נוסח א'!AM26="נכון",3,IF('נוסח א'!AM26="חלקי",2,0))</f>
        <v>0</v>
      </c>
      <c r="AN17" s="192">
        <f>IF('נוסח א'!AN26=4,2,0)</f>
        <v>0</v>
      </c>
      <c r="AO17" s="192">
        <f>IF('נוסח א'!AO26="נכון",3,IF('נוסח א'!AO26="חלקי - 2 נקודות",2,IF('נוסח א'!AO26="חלקי - נקודה 1",1,0)))</f>
        <v>0</v>
      </c>
      <c r="AP17" s="192">
        <f>IF('נוסח א'!AP26="ב",2,0)</f>
        <v>0</v>
      </c>
      <c r="AQ17" s="192">
        <f>IF('נוסח א'!AQ26="נכון",2,0)</f>
        <v>0</v>
      </c>
      <c r="AR17" s="193">
        <f t="shared" si="0"/>
        <v>0</v>
      </c>
      <c r="AS17" s="193">
        <f t="shared" si="1"/>
        <v>0</v>
      </c>
      <c r="AT17" s="193">
        <f t="shared" si="2"/>
        <v>0</v>
      </c>
      <c r="AU17" s="194">
        <f t="shared" si="3"/>
        <v>0</v>
      </c>
      <c r="AV17" s="195">
        <f t="shared" si="4"/>
        <v>0</v>
      </c>
      <c r="AW17" s="196">
        <f>'נוסח א'!AS26</f>
        <v>0</v>
      </c>
      <c r="AX17" s="86">
        <f t="shared" si="5"/>
        <v>0</v>
      </c>
    </row>
    <row r="18" spans="1:50" x14ac:dyDescent="0.2">
      <c r="A18" s="10">
        <v>10</v>
      </c>
      <c r="B18" s="109">
        <f>'נוסח א'!B27</f>
        <v>0</v>
      </c>
      <c r="C18" s="187">
        <f>IF('נוסח א'!C27="נכון",2,IF('נוסח א'!C27="חלקי",1,0))</f>
        <v>0</v>
      </c>
      <c r="D18" s="187">
        <f>IF('נוסח א'!D27="נכון",3,IF('נוסח א'!D27="חלקי",1,0))</f>
        <v>0</v>
      </c>
      <c r="E18" s="187">
        <f>IF('נוסח א'!E27="נכון",2,0)</f>
        <v>0</v>
      </c>
      <c r="F18" s="187">
        <f>IF('נוסח א'!F27="ד",2,0)</f>
        <v>0</v>
      </c>
      <c r="G18" s="187">
        <f>IF('נוסח א'!G27="נכון",3,IF('נוסח א'!G27="חלקי",1,0))</f>
        <v>0</v>
      </c>
      <c r="H18" s="187">
        <f>IF('נוסח א'!H27="נכון",3,IF('נוסח א'!H27="חלקי",1,0))</f>
        <v>0</v>
      </c>
      <c r="I18" s="187">
        <f>IF('נוסח א'!I27="נכון",3,IF('נוסח א'!I27="חלקי",2,0))</f>
        <v>0</v>
      </c>
      <c r="J18" s="187">
        <f>IF('נוסח א'!J27="נכון",2,IF('נוסח א'!J27="חלקי",1,0))</f>
        <v>0</v>
      </c>
      <c r="K18" s="187">
        <f>IF('נוסח א'!K27="נכון",2,0)</f>
        <v>0</v>
      </c>
      <c r="L18" s="187">
        <f>IF('נוסח א'!L27="נכון",3,IF('נוסח א'!L27="חלקי",1,0))</f>
        <v>0</v>
      </c>
      <c r="M18" s="187">
        <f>IF('נוסח א'!M27=3,2,0)</f>
        <v>0</v>
      </c>
      <c r="N18" s="187">
        <f>IF('נוסח א'!N27="נכון",3,IF('נוסח א'!N27="חלקי",1,0))</f>
        <v>0</v>
      </c>
      <c r="O18" s="187">
        <f>IF('נוסח א'!O27="נכון",3,IF('נוסח א'!O27="חלקי - 2 נקודות",2,IF('נוסח א'!O27="חלקי - נקודה 1",1,0)))</f>
        <v>0</v>
      </c>
      <c r="P18" s="187">
        <f>IF('נוסח א'!P27="ב",2,0)</f>
        <v>0</v>
      </c>
      <c r="Q18" s="187">
        <f>IF('נוסח א'!Q27="נכון",3,IF('נוסח א'!Q27="חלקי",2,0))</f>
        <v>0</v>
      </c>
      <c r="R18" s="187">
        <f>IF('נוסח א'!R27=4,2,0)</f>
        <v>0</v>
      </c>
      <c r="S18" s="187">
        <f>IF('נוסח א'!S27="נכון",3,IF('נוסח א'!S27="חלקי",2,0))</f>
        <v>0</v>
      </c>
      <c r="T18" s="187">
        <f>IF('נוסח א'!T27=1,2,0)</f>
        <v>0</v>
      </c>
      <c r="U18" s="188">
        <f>IF('נוסח א'!U27="נכון",2,IF('נוסח א'!U27="חלקי",1,0))</f>
        <v>0</v>
      </c>
      <c r="V18" s="188">
        <f>IF('נוסח א'!V27="נכון",3,IF('נוסח א'!V27="חלקי - 2 נקודות",2,IF('נוסח א'!V27="חלקי - נקודה 1",1,0)))</f>
        <v>0</v>
      </c>
      <c r="W18" s="187">
        <f>IF('נוסח א'!W27="3 תשובות נכונות",3,IF('נוסח א'!W27="2 תשובות נכונות",2,IF('נוסח א'!W27="תשובה נכונה אחת",1,0)))</f>
        <v>0</v>
      </c>
      <c r="X18" s="187">
        <f>IF('נוסח א'!X27="נכון",3,IF('נוסח א'!X27="חלקי",1,0))</f>
        <v>0</v>
      </c>
      <c r="Y18" s="189">
        <f>IF('נוסח א'!Y27="צוינו 4 מרכיבים",4,IF('נוסח א'!Y27="צוינו 3 מרכיבים",3,IF('נוסח א'!Y27="צוינו 2 מרכיבים",2,IF('נוסח א'!Y27="צוין מרכיב 1",1,0))))</f>
        <v>0</v>
      </c>
      <c r="Z18" s="243"/>
      <c r="AA18" s="190">
        <f>IF('נוסח א'!AA27="נכון",2,0)</f>
        <v>0</v>
      </c>
      <c r="AB18" s="190">
        <f>IF('נוסח א'!AB27="נכון",2,0)</f>
        <v>0</v>
      </c>
      <c r="AC18" s="191">
        <f>IF('נוסח א'!AC27=3,2,0)</f>
        <v>0</v>
      </c>
      <c r="AD18" s="191">
        <f>IF('נוסח א'!AD27="נכון",2,0)</f>
        <v>0</v>
      </c>
      <c r="AE18" s="191">
        <f>IF('נוסח א'!AE27="נכון",3,IF('נוסח א'!AE27="חלקי",1,0))</f>
        <v>0</v>
      </c>
      <c r="AF18" s="187">
        <f>IF('נוסח א'!AF27=2,2,0)</f>
        <v>0</v>
      </c>
      <c r="AG18" s="187">
        <f>IF('נוסח א'!AG27="נכון",3,IF('נוסח א'!AG27="חלקי",1,0))</f>
        <v>0</v>
      </c>
      <c r="AH18" s="187">
        <f>IF('נוסח א'!AH27=2,2,0)</f>
        <v>0</v>
      </c>
      <c r="AI18" s="187">
        <f>IF('נוסח א'!AI27="נכון",3,IF('נוסח א'!AI27="חלקי",2,0))</f>
        <v>0</v>
      </c>
      <c r="AJ18" s="187">
        <f>IF('נוסח א'!AJ27="נכון",2,0)</f>
        <v>0</v>
      </c>
      <c r="AK18" s="188">
        <f>IF('נוסח א'!AK27="נכון",3,IF('נוסח א'!AK27="חלקי - 2 נקודות",2,IF('נוסח א'!AK27="חלקי - נקודה 1",1,0)))</f>
        <v>0</v>
      </c>
      <c r="AL18" s="187">
        <f>IF('נוסח א'!AL27="נכון",2,0)</f>
        <v>0</v>
      </c>
      <c r="AM18" s="187">
        <f>IF('נוסח א'!AM27="נכון",3,IF('נוסח א'!AM27="חלקי",2,0))</f>
        <v>0</v>
      </c>
      <c r="AN18" s="192">
        <f>IF('נוסח א'!AN27=4,2,0)</f>
        <v>0</v>
      </c>
      <c r="AO18" s="192">
        <f>IF('נוסח א'!AO27="נכון",3,IF('נוסח א'!AO27="חלקי - 2 נקודות",2,IF('נוסח א'!AO27="חלקי - נקודה 1",1,0)))</f>
        <v>0</v>
      </c>
      <c r="AP18" s="192">
        <f>IF('נוסח א'!AP27="ב",2,0)</f>
        <v>0</v>
      </c>
      <c r="AQ18" s="192">
        <f>IF('נוסח א'!AQ27="נכון",2,0)</f>
        <v>0</v>
      </c>
      <c r="AR18" s="193">
        <f t="shared" si="0"/>
        <v>0</v>
      </c>
      <c r="AS18" s="193">
        <f t="shared" si="1"/>
        <v>0</v>
      </c>
      <c r="AT18" s="193">
        <f t="shared" si="2"/>
        <v>0</v>
      </c>
      <c r="AU18" s="194">
        <f t="shared" si="3"/>
        <v>0</v>
      </c>
      <c r="AV18" s="195">
        <f t="shared" si="4"/>
        <v>0</v>
      </c>
      <c r="AW18" s="196">
        <f>'נוסח א'!AS27</f>
        <v>0</v>
      </c>
      <c r="AX18" s="86">
        <f t="shared" si="5"/>
        <v>0</v>
      </c>
    </row>
    <row r="19" spans="1:50" x14ac:dyDescent="0.2">
      <c r="A19" s="10">
        <v>11</v>
      </c>
      <c r="B19" s="109">
        <f>'נוסח א'!B28</f>
        <v>0</v>
      </c>
      <c r="C19" s="187">
        <f>IF('נוסח א'!C28="נכון",2,IF('נוסח א'!C28="חלקי",1,0))</f>
        <v>0</v>
      </c>
      <c r="D19" s="187">
        <f>IF('נוסח א'!D28="נכון",3,IF('נוסח א'!D28="חלקי",1,0))</f>
        <v>0</v>
      </c>
      <c r="E19" s="187">
        <f>IF('נוסח א'!E28="נכון",2,0)</f>
        <v>0</v>
      </c>
      <c r="F19" s="187">
        <f>IF('נוסח א'!F28="ד",2,0)</f>
        <v>0</v>
      </c>
      <c r="G19" s="187">
        <f>IF('נוסח א'!G28="נכון",3,IF('נוסח א'!G28="חלקי",1,0))</f>
        <v>0</v>
      </c>
      <c r="H19" s="187">
        <f>IF('נוסח א'!H28="נכון",3,IF('נוסח א'!H28="חלקי",1,0))</f>
        <v>0</v>
      </c>
      <c r="I19" s="187">
        <f>IF('נוסח א'!I28="נכון",3,IF('נוסח א'!I28="חלקי",2,0))</f>
        <v>0</v>
      </c>
      <c r="J19" s="187">
        <f>IF('נוסח א'!J28="נכון",2,IF('נוסח א'!J28="חלקי",1,0))</f>
        <v>0</v>
      </c>
      <c r="K19" s="187">
        <f>IF('נוסח א'!K28="נכון",2,0)</f>
        <v>0</v>
      </c>
      <c r="L19" s="187">
        <f>IF('נוסח א'!L28="נכון",3,IF('נוסח א'!L28="חלקי",1,0))</f>
        <v>0</v>
      </c>
      <c r="M19" s="187">
        <f>IF('נוסח א'!M28=3,2,0)</f>
        <v>0</v>
      </c>
      <c r="N19" s="187">
        <f>IF('נוסח א'!N28="נכון",3,IF('נוסח א'!N28="חלקי",1,0))</f>
        <v>0</v>
      </c>
      <c r="O19" s="187">
        <f>IF('נוסח א'!O28="נכון",3,IF('נוסח א'!O28="חלקי - 2 נקודות",2,IF('נוסח א'!O28="חלקי - נקודה 1",1,0)))</f>
        <v>0</v>
      </c>
      <c r="P19" s="187">
        <f>IF('נוסח א'!P28="ב",2,0)</f>
        <v>0</v>
      </c>
      <c r="Q19" s="187">
        <f>IF('נוסח א'!Q28="נכון",3,IF('נוסח א'!Q28="חלקי",2,0))</f>
        <v>0</v>
      </c>
      <c r="R19" s="187">
        <f>IF('נוסח א'!R28=4,2,0)</f>
        <v>0</v>
      </c>
      <c r="S19" s="187">
        <f>IF('נוסח א'!S28="נכון",3,IF('נוסח א'!S28="חלקי",2,0))</f>
        <v>0</v>
      </c>
      <c r="T19" s="187">
        <f>IF('נוסח א'!T28=1,2,0)</f>
        <v>0</v>
      </c>
      <c r="U19" s="188">
        <f>IF('נוסח א'!U28="נכון",2,IF('נוסח א'!U28="חלקי",1,0))</f>
        <v>0</v>
      </c>
      <c r="V19" s="188">
        <f>IF('נוסח א'!V28="נכון",3,IF('נוסח א'!V28="חלקי - 2 נקודות",2,IF('נוסח א'!V28="חלקי - נקודה 1",1,0)))</f>
        <v>0</v>
      </c>
      <c r="W19" s="187">
        <f>IF('נוסח א'!W28="3 תשובות נכונות",3,IF('נוסח א'!W28="2 תשובות נכונות",2,IF('נוסח א'!W28="תשובה נכונה אחת",1,0)))</f>
        <v>0</v>
      </c>
      <c r="X19" s="187">
        <f>IF('נוסח א'!X28="נכון",3,IF('נוסח א'!X28="חלקי",1,0))</f>
        <v>0</v>
      </c>
      <c r="Y19" s="189">
        <f>IF('נוסח א'!Y28="צוינו 4 מרכיבים",4,IF('נוסח א'!Y28="צוינו 3 מרכיבים",3,IF('נוסח א'!Y28="צוינו 2 מרכיבים",2,IF('נוסח א'!Y28="צוין מרכיב 1",1,0))))</f>
        <v>0</v>
      </c>
      <c r="Z19" s="243"/>
      <c r="AA19" s="190">
        <f>IF('נוסח א'!AA28="נכון",2,0)</f>
        <v>0</v>
      </c>
      <c r="AB19" s="190">
        <f>IF('נוסח א'!AB28="נכון",2,0)</f>
        <v>0</v>
      </c>
      <c r="AC19" s="191">
        <f>IF('נוסח א'!AC28=3,2,0)</f>
        <v>0</v>
      </c>
      <c r="AD19" s="191">
        <f>IF('נוסח א'!AD28="נכון",2,0)</f>
        <v>0</v>
      </c>
      <c r="AE19" s="191">
        <f>IF('נוסח א'!AE28="נכון",3,IF('נוסח א'!AE28="חלקי",1,0))</f>
        <v>0</v>
      </c>
      <c r="AF19" s="187">
        <f>IF('נוסח א'!AF28=2,2,0)</f>
        <v>0</v>
      </c>
      <c r="AG19" s="187">
        <f>IF('נוסח א'!AG28="נכון",3,IF('נוסח א'!AG28="חלקי",1,0))</f>
        <v>0</v>
      </c>
      <c r="AH19" s="187">
        <f>IF('נוסח א'!AH28=2,2,0)</f>
        <v>0</v>
      </c>
      <c r="AI19" s="187">
        <f>IF('נוסח א'!AI28="נכון",3,IF('נוסח א'!AI28="חלקי",2,0))</f>
        <v>0</v>
      </c>
      <c r="AJ19" s="187">
        <f>IF('נוסח א'!AJ28="נכון",2,0)</f>
        <v>0</v>
      </c>
      <c r="AK19" s="188">
        <f>IF('נוסח א'!AK28="נכון",3,IF('נוסח א'!AK28="חלקי - 2 נקודות",2,IF('נוסח א'!AK28="חלקי - נקודה 1",1,0)))</f>
        <v>0</v>
      </c>
      <c r="AL19" s="187">
        <f>IF('נוסח א'!AL28="נכון",2,0)</f>
        <v>0</v>
      </c>
      <c r="AM19" s="187">
        <f>IF('נוסח א'!AM28="נכון",3,IF('נוסח א'!AM28="חלקי",2,0))</f>
        <v>0</v>
      </c>
      <c r="AN19" s="192">
        <f>IF('נוסח א'!AN28=4,2,0)</f>
        <v>0</v>
      </c>
      <c r="AO19" s="192">
        <f>IF('נוסח א'!AO28="נכון",3,IF('נוסח א'!AO28="חלקי - 2 נקודות",2,IF('נוסח א'!AO28="חלקי - נקודה 1",1,0)))</f>
        <v>0</v>
      </c>
      <c r="AP19" s="192">
        <f>IF('נוסח א'!AP28="ב",2,0)</f>
        <v>0</v>
      </c>
      <c r="AQ19" s="192">
        <f>IF('נוסח א'!AQ28="נכון",2,0)</f>
        <v>0</v>
      </c>
      <c r="AR19" s="193">
        <f t="shared" si="0"/>
        <v>0</v>
      </c>
      <c r="AS19" s="193">
        <f t="shared" si="1"/>
        <v>0</v>
      </c>
      <c r="AT19" s="193">
        <f t="shared" si="2"/>
        <v>0</v>
      </c>
      <c r="AU19" s="194">
        <f t="shared" si="3"/>
        <v>0</v>
      </c>
      <c r="AV19" s="195">
        <f t="shared" si="4"/>
        <v>0</v>
      </c>
      <c r="AW19" s="196">
        <f>'נוסח א'!AS28</f>
        <v>0</v>
      </c>
      <c r="AX19" s="86">
        <f t="shared" si="5"/>
        <v>0</v>
      </c>
    </row>
    <row r="20" spans="1:50" x14ac:dyDescent="0.2">
      <c r="A20" s="10">
        <v>12</v>
      </c>
      <c r="B20" s="109">
        <f>'נוסח א'!B29</f>
        <v>0</v>
      </c>
      <c r="C20" s="187">
        <f>IF('נוסח א'!C29="נכון",2,IF('נוסח א'!C29="חלקי",1,0))</f>
        <v>0</v>
      </c>
      <c r="D20" s="187">
        <f>IF('נוסח א'!D29="נכון",3,IF('נוסח א'!D29="חלקי",1,0))</f>
        <v>0</v>
      </c>
      <c r="E20" s="187">
        <f>IF('נוסח א'!E29="נכון",2,0)</f>
        <v>0</v>
      </c>
      <c r="F20" s="187">
        <f>IF('נוסח א'!F29="ד",2,0)</f>
        <v>0</v>
      </c>
      <c r="G20" s="187">
        <f>IF('נוסח א'!G29="נכון",3,IF('נוסח א'!G29="חלקי",1,0))</f>
        <v>0</v>
      </c>
      <c r="H20" s="187">
        <f>IF('נוסח א'!H29="נכון",3,IF('נוסח א'!H29="חלקי",1,0))</f>
        <v>0</v>
      </c>
      <c r="I20" s="187">
        <f>IF('נוסח א'!I29="נכון",3,IF('נוסח א'!I29="חלקי",2,0))</f>
        <v>0</v>
      </c>
      <c r="J20" s="187">
        <f>IF('נוסח א'!J29="נכון",2,IF('נוסח א'!J29="חלקי",1,0))</f>
        <v>0</v>
      </c>
      <c r="K20" s="187">
        <f>IF('נוסח א'!K29="נכון",2,0)</f>
        <v>0</v>
      </c>
      <c r="L20" s="187">
        <f>IF('נוסח א'!L29="נכון",3,IF('נוסח א'!L29="חלקי",1,0))</f>
        <v>0</v>
      </c>
      <c r="M20" s="187">
        <f>IF('נוסח א'!M29=3,2,0)</f>
        <v>0</v>
      </c>
      <c r="N20" s="187">
        <f>IF('נוסח א'!N29="נכון",3,IF('נוסח א'!N29="חלקי",1,0))</f>
        <v>0</v>
      </c>
      <c r="O20" s="187">
        <f>IF('נוסח א'!O29="נכון",3,IF('נוסח א'!O29="חלקי - 2 נקודות",2,IF('נוסח א'!O29="חלקי - נקודה 1",1,0)))</f>
        <v>0</v>
      </c>
      <c r="P20" s="187">
        <f>IF('נוסח א'!P29="ב",2,0)</f>
        <v>0</v>
      </c>
      <c r="Q20" s="187">
        <f>IF('נוסח א'!Q29="נכון",3,IF('נוסח א'!Q29="חלקי",2,0))</f>
        <v>0</v>
      </c>
      <c r="R20" s="187">
        <f>IF('נוסח א'!R29=4,2,0)</f>
        <v>0</v>
      </c>
      <c r="S20" s="187">
        <f>IF('נוסח א'!S29="נכון",3,IF('נוסח א'!S29="חלקי",2,0))</f>
        <v>0</v>
      </c>
      <c r="T20" s="187">
        <f>IF('נוסח א'!T29=1,2,0)</f>
        <v>0</v>
      </c>
      <c r="U20" s="188">
        <f>IF('נוסח א'!U29="נכון",2,IF('נוסח א'!U29="חלקי",1,0))</f>
        <v>0</v>
      </c>
      <c r="V20" s="188">
        <f>IF('נוסח א'!V29="נכון",3,IF('נוסח א'!V29="חלקי - 2 נקודות",2,IF('נוסח א'!V29="חלקי - נקודה 1",1,0)))</f>
        <v>0</v>
      </c>
      <c r="W20" s="187">
        <f>IF('נוסח א'!W29="3 תשובות נכונות",3,IF('נוסח א'!W29="2 תשובות נכונות",2,IF('נוסח א'!W29="תשובה נכונה אחת",1,0)))</f>
        <v>0</v>
      </c>
      <c r="X20" s="187">
        <f>IF('נוסח א'!X29="נכון",3,IF('נוסח א'!X29="חלקי",1,0))</f>
        <v>0</v>
      </c>
      <c r="Y20" s="189">
        <f>IF('נוסח א'!Y29="צוינו 4 מרכיבים",4,IF('נוסח א'!Y29="צוינו 3 מרכיבים",3,IF('נוסח א'!Y29="צוינו 2 מרכיבים",2,IF('נוסח א'!Y29="צוין מרכיב 1",1,0))))</f>
        <v>0</v>
      </c>
      <c r="Z20" s="242"/>
      <c r="AA20" s="190">
        <f>IF('נוסח א'!AA29="נכון",2,0)</f>
        <v>0</v>
      </c>
      <c r="AB20" s="190">
        <f>IF('נוסח א'!AB29="נכון",2,0)</f>
        <v>0</v>
      </c>
      <c r="AC20" s="191">
        <f>IF('נוסח א'!AC29=3,2,0)</f>
        <v>0</v>
      </c>
      <c r="AD20" s="191">
        <f>IF('נוסח א'!AD29="נכון",2,0)</f>
        <v>0</v>
      </c>
      <c r="AE20" s="191">
        <f>IF('נוסח א'!AE29="נכון",3,IF('נוסח א'!AE29="חלקי",1,0))</f>
        <v>0</v>
      </c>
      <c r="AF20" s="187">
        <f>IF('נוסח א'!AF29=2,2,0)</f>
        <v>0</v>
      </c>
      <c r="AG20" s="187">
        <f>IF('נוסח א'!AG29="נכון",3,IF('נוסח א'!AG29="חלקי",1,0))</f>
        <v>0</v>
      </c>
      <c r="AH20" s="187">
        <f>IF('נוסח א'!AH29=2,2,0)</f>
        <v>0</v>
      </c>
      <c r="AI20" s="187">
        <f>IF('נוסח א'!AI29="נכון",3,IF('נוסח א'!AI29="חלקי",2,0))</f>
        <v>0</v>
      </c>
      <c r="AJ20" s="187">
        <f>IF('נוסח א'!AJ29="נכון",2,0)</f>
        <v>0</v>
      </c>
      <c r="AK20" s="188">
        <f>IF('נוסח א'!AK29="נכון",3,IF('נוסח א'!AK29="חלקי - 2 נקודות",2,IF('נוסח א'!AK29="חלקי - נקודה 1",1,0)))</f>
        <v>0</v>
      </c>
      <c r="AL20" s="187">
        <f>IF('נוסח א'!AL29="נכון",2,0)</f>
        <v>0</v>
      </c>
      <c r="AM20" s="187">
        <f>IF('נוסח א'!AM29="נכון",3,IF('נוסח א'!AM29="חלקי",2,0))</f>
        <v>0</v>
      </c>
      <c r="AN20" s="192">
        <f>IF('נוסח א'!AN29=4,2,0)</f>
        <v>0</v>
      </c>
      <c r="AO20" s="192">
        <f>IF('נוסח א'!AO29="נכון",3,IF('נוסח א'!AO29="חלקי - 2 נקודות",2,IF('נוסח א'!AO29="חלקי - נקודה 1",1,0)))</f>
        <v>0</v>
      </c>
      <c r="AP20" s="192">
        <f>IF('נוסח א'!AP29="ב",2,0)</f>
        <v>0</v>
      </c>
      <c r="AQ20" s="192">
        <f>IF('נוסח א'!AQ29="נכון",2,0)</f>
        <v>0</v>
      </c>
      <c r="AR20" s="193">
        <f t="shared" si="0"/>
        <v>0</v>
      </c>
      <c r="AS20" s="193">
        <f t="shared" si="1"/>
        <v>0</v>
      </c>
      <c r="AT20" s="193">
        <f t="shared" si="2"/>
        <v>0</v>
      </c>
      <c r="AU20" s="194">
        <f t="shared" si="3"/>
        <v>0</v>
      </c>
      <c r="AV20" s="195">
        <f t="shared" si="4"/>
        <v>0</v>
      </c>
      <c r="AW20" s="196">
        <f>'נוסח א'!AS29</f>
        <v>0</v>
      </c>
      <c r="AX20" s="86">
        <f t="shared" si="5"/>
        <v>0</v>
      </c>
    </row>
    <row r="21" spans="1:50" x14ac:dyDescent="0.2">
      <c r="A21" s="10">
        <v>13</v>
      </c>
      <c r="B21" s="109">
        <f>'נוסח א'!B30</f>
        <v>0</v>
      </c>
      <c r="C21" s="187">
        <f>IF('נוסח א'!C30="נכון",2,IF('נוסח א'!C30="חלקי",1,0))</f>
        <v>0</v>
      </c>
      <c r="D21" s="187">
        <f>IF('נוסח א'!D30="נכון",3,IF('נוסח א'!D30="חלקי",1,0))</f>
        <v>0</v>
      </c>
      <c r="E21" s="187">
        <f>IF('נוסח א'!E30="נכון",2,0)</f>
        <v>0</v>
      </c>
      <c r="F21" s="187">
        <f>IF('נוסח א'!F30="ד",2,0)</f>
        <v>0</v>
      </c>
      <c r="G21" s="187">
        <f>IF('נוסח א'!G30="נכון",3,IF('נוסח א'!G30="חלקי",1,0))</f>
        <v>0</v>
      </c>
      <c r="H21" s="187">
        <f>IF('נוסח א'!H30="נכון",3,IF('נוסח א'!H30="חלקי",1,0))</f>
        <v>0</v>
      </c>
      <c r="I21" s="187">
        <f>IF('נוסח א'!I30="נכון",3,IF('נוסח א'!I30="חלקי",2,0))</f>
        <v>0</v>
      </c>
      <c r="J21" s="187">
        <f>IF('נוסח א'!J30="נכון",2,IF('נוסח א'!J30="חלקי",1,0))</f>
        <v>0</v>
      </c>
      <c r="K21" s="187">
        <f>IF('נוסח א'!K30="נכון",2,0)</f>
        <v>0</v>
      </c>
      <c r="L21" s="187">
        <f>IF('נוסח א'!L30="נכון",3,IF('נוסח א'!L30="חלקי",1,0))</f>
        <v>0</v>
      </c>
      <c r="M21" s="187">
        <f>IF('נוסח א'!M30=3,2,0)</f>
        <v>0</v>
      </c>
      <c r="N21" s="187">
        <f>IF('נוסח א'!N30="נכון",3,IF('נוסח א'!N30="חלקי",1,0))</f>
        <v>0</v>
      </c>
      <c r="O21" s="187">
        <f>IF('נוסח א'!O30="נכון",3,IF('נוסח א'!O30="חלקי - 2 נקודות",2,IF('נוסח א'!O30="חלקי - נקודה 1",1,0)))</f>
        <v>0</v>
      </c>
      <c r="P21" s="187">
        <f>IF('נוסח א'!P30="ב",2,0)</f>
        <v>0</v>
      </c>
      <c r="Q21" s="187">
        <f>IF('נוסח א'!Q30="נכון",3,IF('נוסח א'!Q30="חלקי",2,0))</f>
        <v>0</v>
      </c>
      <c r="R21" s="187">
        <f>IF('נוסח א'!R30=4,2,0)</f>
        <v>0</v>
      </c>
      <c r="S21" s="187">
        <f>IF('נוסח א'!S30="נכון",3,IF('נוסח א'!S30="חלקי",2,0))</f>
        <v>0</v>
      </c>
      <c r="T21" s="187">
        <f>IF('נוסח א'!T30=1,2,0)</f>
        <v>0</v>
      </c>
      <c r="U21" s="188">
        <f>IF('נוסח א'!U30="נכון",2,IF('נוסח א'!U30="חלקי",1,0))</f>
        <v>0</v>
      </c>
      <c r="V21" s="188">
        <f>IF('נוסח א'!V30="נכון",3,IF('נוסח א'!V30="חלקי - 2 נקודות",2,IF('נוסח א'!V30="חלקי - נקודה 1",1,0)))</f>
        <v>0</v>
      </c>
      <c r="W21" s="187">
        <f>IF('נוסח א'!W30="3 תשובות נכונות",3,IF('נוסח א'!W30="2 תשובות נכונות",2,IF('נוסח א'!W30="תשובה נכונה אחת",1,0)))</f>
        <v>0</v>
      </c>
      <c r="X21" s="187">
        <f>IF('נוסח א'!X30="נכון",3,IF('נוסח א'!X30="חלקי",1,0))</f>
        <v>0</v>
      </c>
      <c r="Y21" s="189">
        <f>IF('נוסח א'!Y30="צוינו 4 מרכיבים",4,IF('נוסח א'!Y30="צוינו 3 מרכיבים",3,IF('נוסח א'!Y30="צוינו 2 מרכיבים",2,IF('נוסח א'!Y30="צוין מרכיב 1",1,0))))</f>
        <v>0</v>
      </c>
      <c r="Z21" s="243"/>
      <c r="AA21" s="190">
        <f>IF('נוסח א'!AA30="נכון",2,0)</f>
        <v>0</v>
      </c>
      <c r="AB21" s="190">
        <f>IF('נוסח א'!AB30="נכון",2,0)</f>
        <v>0</v>
      </c>
      <c r="AC21" s="191">
        <f>IF('נוסח א'!AC30=3,2,0)</f>
        <v>0</v>
      </c>
      <c r="AD21" s="191">
        <f>IF('נוסח א'!AD30="נכון",2,0)</f>
        <v>0</v>
      </c>
      <c r="AE21" s="191">
        <f>IF('נוסח א'!AE30="נכון",3,IF('נוסח א'!AE30="חלקי",1,0))</f>
        <v>0</v>
      </c>
      <c r="AF21" s="187">
        <f>IF('נוסח א'!AF30=2,2,0)</f>
        <v>0</v>
      </c>
      <c r="AG21" s="187">
        <f>IF('נוסח א'!AG30="נכון",3,IF('נוסח א'!AG30="חלקי",1,0))</f>
        <v>0</v>
      </c>
      <c r="AH21" s="187">
        <f>IF('נוסח א'!AH30=2,2,0)</f>
        <v>0</v>
      </c>
      <c r="AI21" s="187">
        <f>IF('נוסח א'!AI30="נכון",3,IF('נוסח א'!AI30="חלקי",2,0))</f>
        <v>0</v>
      </c>
      <c r="AJ21" s="187">
        <f>IF('נוסח א'!AJ30="נכון",2,0)</f>
        <v>0</v>
      </c>
      <c r="AK21" s="188">
        <f>IF('נוסח א'!AK30="נכון",3,IF('נוסח א'!AK30="חלקי - 2 נקודות",2,IF('נוסח א'!AK30="חלקי - נקודה 1",1,0)))</f>
        <v>0</v>
      </c>
      <c r="AL21" s="187">
        <f>IF('נוסח א'!AL30="נכון",2,0)</f>
        <v>0</v>
      </c>
      <c r="AM21" s="187">
        <f>IF('נוסח א'!AM30="נכון",3,IF('נוסח א'!AM30="חלקי",2,0))</f>
        <v>0</v>
      </c>
      <c r="AN21" s="192">
        <f>IF('נוסח א'!AN30=4,2,0)</f>
        <v>0</v>
      </c>
      <c r="AO21" s="192">
        <f>IF('נוסח א'!AO30="נכון",3,IF('נוסח א'!AO30="חלקי - 2 נקודות",2,IF('נוסח א'!AO30="חלקי - נקודה 1",1,0)))</f>
        <v>0</v>
      </c>
      <c r="AP21" s="192">
        <f>IF('נוסח א'!AP30="ב",2,0)</f>
        <v>0</v>
      </c>
      <c r="AQ21" s="192">
        <f>IF('נוסח א'!AQ30="נכון",2,0)</f>
        <v>0</v>
      </c>
      <c r="AR21" s="193">
        <f t="shared" si="0"/>
        <v>0</v>
      </c>
      <c r="AS21" s="193">
        <f t="shared" si="1"/>
        <v>0</v>
      </c>
      <c r="AT21" s="193">
        <f t="shared" si="2"/>
        <v>0</v>
      </c>
      <c r="AU21" s="194">
        <f t="shared" si="3"/>
        <v>0</v>
      </c>
      <c r="AV21" s="195">
        <f t="shared" si="4"/>
        <v>0</v>
      </c>
      <c r="AW21" s="196">
        <f>'נוסח א'!AS30</f>
        <v>0</v>
      </c>
      <c r="AX21" s="86">
        <f t="shared" si="5"/>
        <v>0</v>
      </c>
    </row>
    <row r="22" spans="1:50" x14ac:dyDescent="0.2">
      <c r="A22" s="10">
        <v>14</v>
      </c>
      <c r="B22" s="109">
        <f>'נוסח א'!B31</f>
        <v>0</v>
      </c>
      <c r="C22" s="187">
        <f>IF('נוסח א'!C31="נכון",2,IF('נוסח א'!C31="חלקי",1,0))</f>
        <v>0</v>
      </c>
      <c r="D22" s="187">
        <f>IF('נוסח א'!D31="נכון",3,IF('נוסח א'!D31="חלקי",1,0))</f>
        <v>0</v>
      </c>
      <c r="E22" s="187">
        <f>IF('נוסח א'!E31="נכון",2,0)</f>
        <v>0</v>
      </c>
      <c r="F22" s="187">
        <f>IF('נוסח א'!F31="ד",2,0)</f>
        <v>0</v>
      </c>
      <c r="G22" s="187">
        <f>IF('נוסח א'!G31="נכון",3,IF('נוסח א'!G31="חלקי",1,0))</f>
        <v>0</v>
      </c>
      <c r="H22" s="187">
        <f>IF('נוסח א'!H31="נכון",3,IF('נוסח א'!H31="חלקי",1,0))</f>
        <v>0</v>
      </c>
      <c r="I22" s="187">
        <f>IF('נוסח א'!I31="נכון",3,IF('נוסח א'!I31="חלקי",2,0))</f>
        <v>0</v>
      </c>
      <c r="J22" s="187">
        <f>IF('נוסח א'!J31="נכון",2,IF('נוסח א'!J31="חלקי",1,0))</f>
        <v>0</v>
      </c>
      <c r="K22" s="187">
        <f>IF('נוסח א'!K31="נכון",2,0)</f>
        <v>0</v>
      </c>
      <c r="L22" s="187">
        <f>IF('נוסח א'!L31="נכון",3,IF('נוסח א'!L31="חלקי",1,0))</f>
        <v>0</v>
      </c>
      <c r="M22" s="187">
        <f>IF('נוסח א'!M31=3,2,0)</f>
        <v>0</v>
      </c>
      <c r="N22" s="187">
        <f>IF('נוסח א'!N31="נכון",3,IF('נוסח א'!N31="חלקי",1,0))</f>
        <v>0</v>
      </c>
      <c r="O22" s="187">
        <f>IF('נוסח א'!O31="נכון",3,IF('נוסח א'!O31="חלקי - 2 נקודות",2,IF('נוסח א'!O31="חלקי - נקודה 1",1,0)))</f>
        <v>0</v>
      </c>
      <c r="P22" s="187">
        <f>IF('נוסח א'!P31="ב",2,0)</f>
        <v>0</v>
      </c>
      <c r="Q22" s="187">
        <f>IF('נוסח א'!Q31="נכון",3,IF('נוסח א'!Q31="חלקי",2,0))</f>
        <v>0</v>
      </c>
      <c r="R22" s="187">
        <f>IF('נוסח א'!R31=4,2,0)</f>
        <v>0</v>
      </c>
      <c r="S22" s="187">
        <f>IF('נוסח א'!S31="נכון",3,IF('נוסח א'!S31="חלקי",2,0))</f>
        <v>0</v>
      </c>
      <c r="T22" s="187">
        <f>IF('נוסח א'!T31=1,2,0)</f>
        <v>0</v>
      </c>
      <c r="U22" s="188">
        <f>IF('נוסח א'!U31="נכון",2,IF('נוסח א'!U31="חלקי",1,0))</f>
        <v>0</v>
      </c>
      <c r="V22" s="188">
        <f>IF('נוסח א'!V31="נכון",3,IF('נוסח א'!V31="חלקי - 2 נקודות",2,IF('נוסח א'!V31="חלקי - נקודה 1",1,0)))</f>
        <v>0</v>
      </c>
      <c r="W22" s="187">
        <f>IF('נוסח א'!W31="3 תשובות נכונות",3,IF('נוסח א'!W31="2 תשובות נכונות",2,IF('נוסח א'!W31="תשובה נכונה אחת",1,0)))</f>
        <v>0</v>
      </c>
      <c r="X22" s="187">
        <f>IF('נוסח א'!X31="נכון",3,IF('נוסח א'!X31="חלקי",1,0))</f>
        <v>0</v>
      </c>
      <c r="Y22" s="189">
        <f>IF('נוסח א'!Y31="צוינו 4 מרכיבים",4,IF('נוסח א'!Y31="צוינו 3 מרכיבים",3,IF('נוסח א'!Y31="צוינו 2 מרכיבים",2,IF('נוסח א'!Y31="צוין מרכיב 1",1,0))))</f>
        <v>0</v>
      </c>
      <c r="Z22" s="243"/>
      <c r="AA22" s="190">
        <f>IF('נוסח א'!AA31="נכון",2,0)</f>
        <v>0</v>
      </c>
      <c r="AB22" s="190">
        <f>IF('נוסח א'!AB31="נכון",2,0)</f>
        <v>0</v>
      </c>
      <c r="AC22" s="191">
        <f>IF('נוסח א'!AC31=3,2,0)</f>
        <v>0</v>
      </c>
      <c r="AD22" s="191">
        <f>IF('נוסח א'!AD31="נכון",2,0)</f>
        <v>0</v>
      </c>
      <c r="AE22" s="191">
        <f>IF('נוסח א'!AE31="נכון",3,IF('נוסח א'!AE31="חלקי",1,0))</f>
        <v>0</v>
      </c>
      <c r="AF22" s="187">
        <f>IF('נוסח א'!AF31=2,2,0)</f>
        <v>0</v>
      </c>
      <c r="AG22" s="187">
        <f>IF('נוסח א'!AG31="נכון",3,IF('נוסח א'!AG31="חלקי",1,0))</f>
        <v>0</v>
      </c>
      <c r="AH22" s="187">
        <f>IF('נוסח א'!AH31=2,2,0)</f>
        <v>0</v>
      </c>
      <c r="AI22" s="187">
        <f>IF('נוסח א'!AI31="נכון",3,IF('נוסח א'!AI31="חלקי",2,0))</f>
        <v>0</v>
      </c>
      <c r="AJ22" s="187">
        <f>IF('נוסח א'!AJ31="נכון",2,0)</f>
        <v>0</v>
      </c>
      <c r="AK22" s="188">
        <f>IF('נוסח א'!AK31="נכון",3,IF('נוסח א'!AK31="חלקי - 2 נקודות",2,IF('נוסח א'!AK31="חלקי - נקודה 1",1,0)))</f>
        <v>0</v>
      </c>
      <c r="AL22" s="187">
        <f>IF('נוסח א'!AL31="נכון",2,0)</f>
        <v>0</v>
      </c>
      <c r="AM22" s="187">
        <f>IF('נוסח א'!AM31="נכון",3,IF('נוסח א'!AM31="חלקי",2,0))</f>
        <v>0</v>
      </c>
      <c r="AN22" s="192">
        <f>IF('נוסח א'!AN31=4,2,0)</f>
        <v>0</v>
      </c>
      <c r="AO22" s="192">
        <f>IF('נוסח א'!AO31="נכון",3,IF('נוסח א'!AO31="חלקי - 2 נקודות",2,IF('נוסח א'!AO31="חלקי - נקודה 1",1,0)))</f>
        <v>0</v>
      </c>
      <c r="AP22" s="192">
        <f>IF('נוסח א'!AP31="ב",2,0)</f>
        <v>0</v>
      </c>
      <c r="AQ22" s="192">
        <f>IF('נוסח א'!AQ31="נכון",2,0)</f>
        <v>0</v>
      </c>
      <c r="AR22" s="193">
        <f t="shared" si="0"/>
        <v>0</v>
      </c>
      <c r="AS22" s="193">
        <f t="shared" si="1"/>
        <v>0</v>
      </c>
      <c r="AT22" s="193">
        <f t="shared" si="2"/>
        <v>0</v>
      </c>
      <c r="AU22" s="194">
        <f t="shared" si="3"/>
        <v>0</v>
      </c>
      <c r="AV22" s="195">
        <f t="shared" si="4"/>
        <v>0</v>
      </c>
      <c r="AW22" s="196">
        <f>'נוסח א'!AS31</f>
        <v>0</v>
      </c>
      <c r="AX22" s="86">
        <f t="shared" si="5"/>
        <v>0</v>
      </c>
    </row>
    <row r="23" spans="1:50" x14ac:dyDescent="0.2">
      <c r="A23" s="10">
        <v>15</v>
      </c>
      <c r="B23" s="109">
        <f>'נוסח א'!B32</f>
        <v>0</v>
      </c>
      <c r="C23" s="187">
        <f>IF('נוסח א'!C32="נכון",2,IF('נוסח א'!C32="חלקי",1,0))</f>
        <v>0</v>
      </c>
      <c r="D23" s="187">
        <f>IF('נוסח א'!D32="נכון",3,IF('נוסח א'!D32="חלקי",1,0))</f>
        <v>0</v>
      </c>
      <c r="E23" s="187">
        <f>IF('נוסח א'!E32="נכון",2,0)</f>
        <v>0</v>
      </c>
      <c r="F23" s="187">
        <f>IF('נוסח א'!F32="ד",2,0)</f>
        <v>0</v>
      </c>
      <c r="G23" s="187">
        <f>IF('נוסח א'!G32="נכון",3,IF('נוסח א'!G32="חלקי",1,0))</f>
        <v>0</v>
      </c>
      <c r="H23" s="187">
        <f>IF('נוסח א'!H32="נכון",3,IF('נוסח א'!H32="חלקי",1,0))</f>
        <v>0</v>
      </c>
      <c r="I23" s="187">
        <f>IF('נוסח א'!I32="נכון",3,IF('נוסח א'!I32="חלקי",2,0))</f>
        <v>0</v>
      </c>
      <c r="J23" s="187">
        <f>IF('נוסח א'!J32="נכון",2,IF('נוסח א'!J32="חלקי",1,0))</f>
        <v>0</v>
      </c>
      <c r="K23" s="187">
        <f>IF('נוסח א'!K32="נכון",2,0)</f>
        <v>0</v>
      </c>
      <c r="L23" s="187">
        <f>IF('נוסח א'!L32="נכון",3,IF('נוסח א'!L32="חלקי",1,0))</f>
        <v>0</v>
      </c>
      <c r="M23" s="187">
        <f>IF('נוסח א'!M32=3,2,0)</f>
        <v>0</v>
      </c>
      <c r="N23" s="187">
        <f>IF('נוסח א'!N32="נכון",3,IF('נוסח א'!N32="חלקי",1,0))</f>
        <v>0</v>
      </c>
      <c r="O23" s="187">
        <f>IF('נוסח א'!O32="נכון",3,IF('נוסח א'!O32="חלקי - 2 נקודות",2,IF('נוסח א'!O32="חלקי - נקודה 1",1,0)))</f>
        <v>0</v>
      </c>
      <c r="P23" s="187">
        <f>IF('נוסח א'!P32="ב",2,0)</f>
        <v>0</v>
      </c>
      <c r="Q23" s="187">
        <f>IF('נוסח א'!Q32="נכון",3,IF('נוסח א'!Q32="חלקי",2,0))</f>
        <v>0</v>
      </c>
      <c r="R23" s="187">
        <f>IF('נוסח א'!R32=4,2,0)</f>
        <v>0</v>
      </c>
      <c r="S23" s="187">
        <f>IF('נוסח א'!S32="נכון",3,IF('נוסח א'!S32="חלקי",2,0))</f>
        <v>0</v>
      </c>
      <c r="T23" s="187">
        <f>IF('נוסח א'!T32=1,2,0)</f>
        <v>0</v>
      </c>
      <c r="U23" s="188">
        <f>IF('נוסח א'!U32="נכון",2,IF('נוסח א'!U32="חלקי",1,0))</f>
        <v>0</v>
      </c>
      <c r="V23" s="188">
        <f>IF('נוסח א'!V32="נכון",3,IF('נוסח א'!V32="חלקי - 2 נקודות",2,IF('נוסח א'!V32="חלקי - נקודה 1",1,0)))</f>
        <v>0</v>
      </c>
      <c r="W23" s="187">
        <f>IF('נוסח א'!W32="3 תשובות נכונות",3,IF('נוסח א'!W32="2 תשובות נכונות",2,IF('נוסח א'!W32="תשובה נכונה אחת",1,0)))</f>
        <v>0</v>
      </c>
      <c r="X23" s="187">
        <f>IF('נוסח א'!X32="נכון",3,IF('נוסח א'!X32="חלקי",1,0))</f>
        <v>0</v>
      </c>
      <c r="Y23" s="189">
        <f>IF('נוסח א'!Y32="צוינו 4 מרכיבים",4,IF('נוסח א'!Y32="צוינו 3 מרכיבים",3,IF('נוסח א'!Y32="צוינו 2 מרכיבים",2,IF('נוסח א'!Y32="צוין מרכיב 1",1,0))))</f>
        <v>0</v>
      </c>
      <c r="Z23" s="242"/>
      <c r="AA23" s="190">
        <f>IF('נוסח א'!AA32="נכון",2,0)</f>
        <v>0</v>
      </c>
      <c r="AB23" s="190">
        <f>IF('נוסח א'!AB32="נכון",2,0)</f>
        <v>0</v>
      </c>
      <c r="AC23" s="191">
        <f>IF('נוסח א'!AC32=3,2,0)</f>
        <v>0</v>
      </c>
      <c r="AD23" s="191">
        <f>IF('נוסח א'!AD32="נכון",2,0)</f>
        <v>0</v>
      </c>
      <c r="AE23" s="191">
        <f>IF('נוסח א'!AE32="נכון",3,IF('נוסח א'!AE32="חלקי",1,0))</f>
        <v>0</v>
      </c>
      <c r="AF23" s="187">
        <f>IF('נוסח א'!AF32=2,2,0)</f>
        <v>0</v>
      </c>
      <c r="AG23" s="187">
        <f>IF('נוסח א'!AG32="נכון",3,IF('נוסח א'!AG32="חלקי",1,0))</f>
        <v>0</v>
      </c>
      <c r="AH23" s="187">
        <f>IF('נוסח א'!AH32=2,2,0)</f>
        <v>0</v>
      </c>
      <c r="AI23" s="187">
        <f>IF('נוסח א'!AI32="נכון",3,IF('נוסח א'!AI32="חלקי",2,0))</f>
        <v>0</v>
      </c>
      <c r="AJ23" s="187">
        <f>IF('נוסח א'!AJ32="נכון",2,0)</f>
        <v>0</v>
      </c>
      <c r="AK23" s="188">
        <f>IF('נוסח א'!AK32="נכון",3,IF('נוסח א'!AK32="חלקי - 2 נקודות",2,IF('נוסח א'!AK32="חלקי - נקודה 1",1,0)))</f>
        <v>0</v>
      </c>
      <c r="AL23" s="187">
        <f>IF('נוסח א'!AL32="נכון",2,0)</f>
        <v>0</v>
      </c>
      <c r="AM23" s="187">
        <f>IF('נוסח א'!AM32="נכון",3,IF('נוסח א'!AM32="חלקי",2,0))</f>
        <v>0</v>
      </c>
      <c r="AN23" s="192">
        <f>IF('נוסח א'!AN32=4,2,0)</f>
        <v>0</v>
      </c>
      <c r="AO23" s="192">
        <f>IF('נוסח א'!AO32="נכון",3,IF('נוסח א'!AO32="חלקי - 2 נקודות",2,IF('נוסח א'!AO32="חלקי - נקודה 1",1,0)))</f>
        <v>0</v>
      </c>
      <c r="AP23" s="192">
        <f>IF('נוסח א'!AP32="ב",2,0)</f>
        <v>0</v>
      </c>
      <c r="AQ23" s="192">
        <f>IF('נוסח א'!AQ32="נכון",2,0)</f>
        <v>0</v>
      </c>
      <c r="AR23" s="193">
        <f t="shared" si="0"/>
        <v>0</v>
      </c>
      <c r="AS23" s="193">
        <f t="shared" si="1"/>
        <v>0</v>
      </c>
      <c r="AT23" s="193">
        <f t="shared" si="2"/>
        <v>0</v>
      </c>
      <c r="AU23" s="194">
        <f t="shared" si="3"/>
        <v>0</v>
      </c>
      <c r="AV23" s="195">
        <f t="shared" si="4"/>
        <v>0</v>
      </c>
      <c r="AW23" s="196">
        <f>'נוסח א'!AS32</f>
        <v>0</v>
      </c>
      <c r="AX23" s="86">
        <f t="shared" si="5"/>
        <v>0</v>
      </c>
    </row>
    <row r="24" spans="1:50" x14ac:dyDescent="0.2">
      <c r="A24" s="10">
        <v>16</v>
      </c>
      <c r="B24" s="109">
        <f>'נוסח א'!B33</f>
        <v>0</v>
      </c>
      <c r="C24" s="187">
        <f>IF('נוסח א'!C33="נכון",2,IF('נוסח א'!C33="חלקי",1,0))</f>
        <v>0</v>
      </c>
      <c r="D24" s="187">
        <f>IF('נוסח א'!D33="נכון",3,IF('נוסח א'!D33="חלקי",1,0))</f>
        <v>0</v>
      </c>
      <c r="E24" s="187">
        <f>IF('נוסח א'!E33="נכון",2,0)</f>
        <v>0</v>
      </c>
      <c r="F24" s="187">
        <f>IF('נוסח א'!F33="ד",2,0)</f>
        <v>0</v>
      </c>
      <c r="G24" s="187">
        <f>IF('נוסח א'!G33="נכון",3,IF('נוסח א'!G33="חלקי",1,0))</f>
        <v>0</v>
      </c>
      <c r="H24" s="187">
        <f>IF('נוסח א'!H33="נכון",3,IF('נוסח א'!H33="חלקי",1,0))</f>
        <v>0</v>
      </c>
      <c r="I24" s="187">
        <f>IF('נוסח א'!I33="נכון",3,IF('נוסח א'!I33="חלקי",2,0))</f>
        <v>0</v>
      </c>
      <c r="J24" s="187">
        <f>IF('נוסח א'!J33="נכון",2,IF('נוסח א'!J33="חלקי",1,0))</f>
        <v>0</v>
      </c>
      <c r="K24" s="187">
        <f>IF('נוסח א'!K33="נכון",2,0)</f>
        <v>0</v>
      </c>
      <c r="L24" s="187">
        <f>IF('נוסח א'!L33="נכון",3,IF('נוסח א'!L33="חלקי",1,0))</f>
        <v>0</v>
      </c>
      <c r="M24" s="187">
        <f>IF('נוסח א'!M33=3,2,0)</f>
        <v>0</v>
      </c>
      <c r="N24" s="187">
        <f>IF('נוסח א'!N33="נכון",3,IF('נוסח א'!N33="חלקי",1,0))</f>
        <v>0</v>
      </c>
      <c r="O24" s="187">
        <f>IF('נוסח א'!O33="נכון",3,IF('נוסח א'!O33="חלקי - 2 נקודות",2,IF('נוסח א'!O33="חלקי - נקודה 1",1,0)))</f>
        <v>0</v>
      </c>
      <c r="P24" s="187">
        <f>IF('נוסח א'!P33="ב",2,0)</f>
        <v>0</v>
      </c>
      <c r="Q24" s="187">
        <f>IF('נוסח א'!Q33="נכון",3,IF('נוסח א'!Q33="חלקי",2,0))</f>
        <v>0</v>
      </c>
      <c r="R24" s="187">
        <f>IF('נוסח א'!R33=4,2,0)</f>
        <v>0</v>
      </c>
      <c r="S24" s="187">
        <f>IF('נוסח א'!S33="נכון",3,IF('נוסח א'!S33="חלקי",2,0))</f>
        <v>0</v>
      </c>
      <c r="T24" s="187">
        <f>IF('נוסח א'!T33=1,2,0)</f>
        <v>0</v>
      </c>
      <c r="U24" s="188">
        <f>IF('נוסח א'!U33="נכון",2,IF('נוסח א'!U33="חלקי",1,0))</f>
        <v>0</v>
      </c>
      <c r="V24" s="188">
        <f>IF('נוסח א'!V33="נכון",3,IF('נוסח א'!V33="חלקי - 2 נקודות",2,IF('נוסח א'!V33="חלקי - נקודה 1",1,0)))</f>
        <v>0</v>
      </c>
      <c r="W24" s="187">
        <f>IF('נוסח א'!W33="3 תשובות נכונות",3,IF('נוסח א'!W33="2 תשובות נכונות",2,IF('נוסח א'!W33="תשובה נכונה אחת",1,0)))</f>
        <v>0</v>
      </c>
      <c r="X24" s="187">
        <f>IF('נוסח א'!X33="נכון",3,IF('נוסח א'!X33="חלקי",1,0))</f>
        <v>0</v>
      </c>
      <c r="Y24" s="189">
        <f>IF('נוסח א'!Y33="צוינו 4 מרכיבים",4,IF('נוסח א'!Y33="צוינו 3 מרכיבים",3,IF('נוסח א'!Y33="צוינו 2 מרכיבים",2,IF('נוסח א'!Y33="צוין מרכיב 1",1,0))))</f>
        <v>0</v>
      </c>
      <c r="Z24" s="243"/>
      <c r="AA24" s="190">
        <f>IF('נוסח א'!AA33="נכון",2,0)</f>
        <v>0</v>
      </c>
      <c r="AB24" s="190">
        <f>IF('נוסח א'!AB33="נכון",2,0)</f>
        <v>0</v>
      </c>
      <c r="AC24" s="191">
        <f>IF('נוסח א'!AC33=3,2,0)</f>
        <v>0</v>
      </c>
      <c r="AD24" s="191">
        <f>IF('נוסח א'!AD33="נכון",2,0)</f>
        <v>0</v>
      </c>
      <c r="AE24" s="191">
        <f>IF('נוסח א'!AE33="נכון",3,IF('נוסח א'!AE33="חלקי",1,0))</f>
        <v>0</v>
      </c>
      <c r="AF24" s="187">
        <f>IF('נוסח א'!AF33=2,2,0)</f>
        <v>0</v>
      </c>
      <c r="AG24" s="187">
        <f>IF('נוסח א'!AG33="נכון",3,IF('נוסח א'!AG33="חלקי",1,0))</f>
        <v>0</v>
      </c>
      <c r="AH24" s="187">
        <f>IF('נוסח א'!AH33=2,2,0)</f>
        <v>0</v>
      </c>
      <c r="AI24" s="187">
        <f>IF('נוסח א'!AI33="נכון",3,IF('נוסח א'!AI33="חלקי",2,0))</f>
        <v>0</v>
      </c>
      <c r="AJ24" s="187">
        <f>IF('נוסח א'!AJ33="נכון",2,0)</f>
        <v>0</v>
      </c>
      <c r="AK24" s="188">
        <f>IF('נוסח א'!AK33="נכון",3,IF('נוסח א'!AK33="חלקי - 2 נקודות",2,IF('נוסח א'!AK33="חלקי - נקודה 1",1,0)))</f>
        <v>0</v>
      </c>
      <c r="AL24" s="187">
        <f>IF('נוסח א'!AL33="נכון",2,0)</f>
        <v>0</v>
      </c>
      <c r="AM24" s="187">
        <f>IF('נוסח א'!AM33="נכון",3,IF('נוסח א'!AM33="חלקי",2,0))</f>
        <v>0</v>
      </c>
      <c r="AN24" s="192">
        <f>IF('נוסח א'!AN33=4,2,0)</f>
        <v>0</v>
      </c>
      <c r="AO24" s="192">
        <f>IF('נוסח א'!AO33="נכון",3,IF('נוסח א'!AO33="חלקי - 2 נקודות",2,IF('נוסח א'!AO33="חלקי - נקודה 1",1,0)))</f>
        <v>0</v>
      </c>
      <c r="AP24" s="192">
        <f>IF('נוסח א'!AP33="ב",2,0)</f>
        <v>0</v>
      </c>
      <c r="AQ24" s="192">
        <f>IF('נוסח א'!AQ33="נכון",2,0)</f>
        <v>0</v>
      </c>
      <c r="AR24" s="193">
        <f t="shared" si="0"/>
        <v>0</v>
      </c>
      <c r="AS24" s="193">
        <f t="shared" si="1"/>
        <v>0</v>
      </c>
      <c r="AT24" s="193">
        <f t="shared" si="2"/>
        <v>0</v>
      </c>
      <c r="AU24" s="194">
        <f t="shared" si="3"/>
        <v>0</v>
      </c>
      <c r="AV24" s="195">
        <f t="shared" si="4"/>
        <v>0</v>
      </c>
      <c r="AW24" s="196">
        <f>'נוסח א'!AS33</f>
        <v>0</v>
      </c>
      <c r="AX24" s="86">
        <f t="shared" si="5"/>
        <v>0</v>
      </c>
    </row>
    <row r="25" spans="1:50" x14ac:dyDescent="0.2">
      <c r="A25" s="10">
        <v>17</v>
      </c>
      <c r="B25" s="109">
        <f>'נוסח א'!B34</f>
        <v>0</v>
      </c>
      <c r="C25" s="187">
        <f>IF('נוסח א'!C34="נכון",2,IF('נוסח א'!C34="חלקי",1,0))</f>
        <v>0</v>
      </c>
      <c r="D25" s="187">
        <f>IF('נוסח א'!D34="נכון",3,IF('נוסח א'!D34="חלקי",1,0))</f>
        <v>0</v>
      </c>
      <c r="E25" s="187">
        <f>IF('נוסח א'!E34="נכון",2,0)</f>
        <v>0</v>
      </c>
      <c r="F25" s="187">
        <f>IF('נוסח א'!F34="ד",2,0)</f>
        <v>0</v>
      </c>
      <c r="G25" s="187">
        <f>IF('נוסח א'!G34="נכון",3,IF('נוסח א'!G34="חלקי",1,0))</f>
        <v>0</v>
      </c>
      <c r="H25" s="187">
        <f>IF('נוסח א'!H34="נכון",3,IF('נוסח א'!H34="חלקי",1,0))</f>
        <v>0</v>
      </c>
      <c r="I25" s="187">
        <f>IF('נוסח א'!I34="נכון",3,IF('נוסח א'!I34="חלקי",2,0))</f>
        <v>0</v>
      </c>
      <c r="J25" s="187">
        <f>IF('נוסח א'!J34="נכון",2,IF('נוסח א'!J34="חלקי",1,0))</f>
        <v>0</v>
      </c>
      <c r="K25" s="187">
        <f>IF('נוסח א'!K34="נכון",2,0)</f>
        <v>0</v>
      </c>
      <c r="L25" s="187">
        <f>IF('נוסח א'!L34="נכון",3,IF('נוסח א'!L34="חלקי",1,0))</f>
        <v>0</v>
      </c>
      <c r="M25" s="187">
        <f>IF('נוסח א'!M34=3,2,0)</f>
        <v>0</v>
      </c>
      <c r="N25" s="187">
        <f>IF('נוסח א'!N34="נכון",3,IF('נוסח א'!N34="חלקי",1,0))</f>
        <v>0</v>
      </c>
      <c r="O25" s="187">
        <f>IF('נוסח א'!O34="נכון",3,IF('נוסח א'!O34="חלקי - 2 נקודות",2,IF('נוסח א'!O34="חלקי - נקודה 1",1,0)))</f>
        <v>0</v>
      </c>
      <c r="P25" s="187">
        <f>IF('נוסח א'!P34="ב",2,0)</f>
        <v>0</v>
      </c>
      <c r="Q25" s="187">
        <f>IF('נוסח א'!Q34="נכון",3,IF('נוסח א'!Q34="חלקי",2,0))</f>
        <v>0</v>
      </c>
      <c r="R25" s="187">
        <f>IF('נוסח א'!R34=4,2,0)</f>
        <v>0</v>
      </c>
      <c r="S25" s="187">
        <f>IF('נוסח א'!S34="נכון",3,IF('נוסח א'!S34="חלקי",2,0))</f>
        <v>0</v>
      </c>
      <c r="T25" s="187">
        <f>IF('נוסח א'!T34=1,2,0)</f>
        <v>0</v>
      </c>
      <c r="U25" s="188">
        <f>IF('נוסח א'!U34="נכון",2,IF('נוסח א'!U34="חלקי",1,0))</f>
        <v>0</v>
      </c>
      <c r="V25" s="188">
        <f>IF('נוסח א'!V34="נכון",3,IF('נוסח א'!V34="חלקי - 2 נקודות",2,IF('נוסח א'!V34="חלקי - נקודה 1",1,0)))</f>
        <v>0</v>
      </c>
      <c r="W25" s="187">
        <f>IF('נוסח א'!W34="3 תשובות נכונות",3,IF('נוסח א'!W34="2 תשובות נכונות",2,IF('נוסח א'!W34="תשובה נכונה אחת",1,0)))</f>
        <v>0</v>
      </c>
      <c r="X25" s="187">
        <f>IF('נוסח א'!X34="נכון",3,IF('נוסח א'!X34="חלקי",1,0))</f>
        <v>0</v>
      </c>
      <c r="Y25" s="189">
        <f>IF('נוסח א'!Y34="צוינו 4 מרכיבים",4,IF('נוסח א'!Y34="צוינו 3 מרכיבים",3,IF('נוסח א'!Y34="צוינו 2 מרכיבים",2,IF('נוסח א'!Y34="צוין מרכיב 1",1,0))))</f>
        <v>0</v>
      </c>
      <c r="Z25" s="243"/>
      <c r="AA25" s="190">
        <f>IF('נוסח א'!AA34="נכון",2,0)</f>
        <v>0</v>
      </c>
      <c r="AB25" s="190">
        <f>IF('נוסח א'!AB34="נכון",2,0)</f>
        <v>0</v>
      </c>
      <c r="AC25" s="191">
        <f>IF('נוסח א'!AC34=3,2,0)</f>
        <v>0</v>
      </c>
      <c r="AD25" s="191">
        <f>IF('נוסח א'!AD34="נכון",2,0)</f>
        <v>0</v>
      </c>
      <c r="AE25" s="191">
        <f>IF('נוסח א'!AE34="נכון",3,IF('נוסח א'!AE34="חלקי",1,0))</f>
        <v>0</v>
      </c>
      <c r="AF25" s="187">
        <f>IF('נוסח א'!AF34=2,2,0)</f>
        <v>0</v>
      </c>
      <c r="AG25" s="187">
        <f>IF('נוסח א'!AG34="נכון",3,IF('נוסח א'!AG34="חלקי",1,0))</f>
        <v>0</v>
      </c>
      <c r="AH25" s="187">
        <f>IF('נוסח א'!AH34=2,2,0)</f>
        <v>0</v>
      </c>
      <c r="AI25" s="187">
        <f>IF('נוסח א'!AI34="נכון",3,IF('נוסח א'!AI34="חלקי",2,0))</f>
        <v>0</v>
      </c>
      <c r="AJ25" s="187">
        <f>IF('נוסח א'!AJ34="נכון",2,0)</f>
        <v>0</v>
      </c>
      <c r="AK25" s="188">
        <f>IF('נוסח א'!AK34="נכון",3,IF('נוסח א'!AK34="חלקי - 2 נקודות",2,IF('נוסח א'!AK34="חלקי - נקודה 1",1,0)))</f>
        <v>0</v>
      </c>
      <c r="AL25" s="187">
        <f>IF('נוסח א'!AL34="נכון",2,0)</f>
        <v>0</v>
      </c>
      <c r="AM25" s="187">
        <f>IF('נוסח א'!AM34="נכון",3,IF('נוסח א'!AM34="חלקי",2,0))</f>
        <v>0</v>
      </c>
      <c r="AN25" s="192">
        <f>IF('נוסח א'!AN34=4,2,0)</f>
        <v>0</v>
      </c>
      <c r="AO25" s="192">
        <f>IF('נוסח א'!AO34="נכון",3,IF('נוסח א'!AO34="חלקי - 2 נקודות",2,IF('נוסח א'!AO34="חלקי - נקודה 1",1,0)))</f>
        <v>0</v>
      </c>
      <c r="AP25" s="192">
        <f>IF('נוסח א'!AP34="ב",2,0)</f>
        <v>0</v>
      </c>
      <c r="AQ25" s="192">
        <f>IF('נוסח א'!AQ34="נכון",2,0)</f>
        <v>0</v>
      </c>
      <c r="AR25" s="193">
        <f t="shared" si="0"/>
        <v>0</v>
      </c>
      <c r="AS25" s="193">
        <f t="shared" si="1"/>
        <v>0</v>
      </c>
      <c r="AT25" s="193">
        <f t="shared" si="2"/>
        <v>0</v>
      </c>
      <c r="AU25" s="194">
        <f t="shared" si="3"/>
        <v>0</v>
      </c>
      <c r="AV25" s="195">
        <f t="shared" si="4"/>
        <v>0</v>
      </c>
      <c r="AW25" s="196">
        <f>'נוסח א'!AS34</f>
        <v>0</v>
      </c>
      <c r="AX25" s="86">
        <f t="shared" si="5"/>
        <v>0</v>
      </c>
    </row>
    <row r="26" spans="1:50" x14ac:dyDescent="0.2">
      <c r="A26" s="10">
        <v>18</v>
      </c>
      <c r="B26" s="109">
        <f>'נוסח א'!B35</f>
        <v>0</v>
      </c>
      <c r="C26" s="187">
        <f>IF('נוסח א'!C35="נכון",2,IF('נוסח א'!C35="חלקי",1,0))</f>
        <v>0</v>
      </c>
      <c r="D26" s="187">
        <f>IF('נוסח א'!D35="נכון",3,IF('נוסח א'!D35="חלקי",1,0))</f>
        <v>0</v>
      </c>
      <c r="E26" s="187">
        <f>IF('נוסח א'!E35="נכון",2,0)</f>
        <v>0</v>
      </c>
      <c r="F26" s="187">
        <f>IF('נוסח א'!F35="ד",2,0)</f>
        <v>0</v>
      </c>
      <c r="G26" s="187">
        <f>IF('נוסח א'!G35="נכון",3,IF('נוסח א'!G35="חלקי",1,0))</f>
        <v>0</v>
      </c>
      <c r="H26" s="187">
        <f>IF('נוסח א'!H35="נכון",3,IF('נוסח א'!H35="חלקי",1,0))</f>
        <v>0</v>
      </c>
      <c r="I26" s="187">
        <f>IF('נוסח א'!I35="נכון",3,IF('נוסח א'!I35="חלקי",2,0))</f>
        <v>0</v>
      </c>
      <c r="J26" s="187">
        <f>IF('נוסח א'!J35="נכון",2,IF('נוסח א'!J35="חלקי",1,0))</f>
        <v>0</v>
      </c>
      <c r="K26" s="187">
        <f>IF('נוסח א'!K35="נכון",2,0)</f>
        <v>0</v>
      </c>
      <c r="L26" s="187">
        <f>IF('נוסח א'!L35="נכון",3,IF('נוסח א'!L35="חלקי",1,0))</f>
        <v>0</v>
      </c>
      <c r="M26" s="187">
        <f>IF('נוסח א'!M35=3,2,0)</f>
        <v>0</v>
      </c>
      <c r="N26" s="187">
        <f>IF('נוסח א'!N35="נכון",3,IF('נוסח א'!N35="חלקי",1,0))</f>
        <v>0</v>
      </c>
      <c r="O26" s="187">
        <f>IF('נוסח א'!O35="נכון",3,IF('נוסח א'!O35="חלקי - 2 נקודות",2,IF('נוסח א'!O35="חלקי - נקודה 1",1,0)))</f>
        <v>0</v>
      </c>
      <c r="P26" s="187">
        <f>IF('נוסח א'!P35="ב",2,0)</f>
        <v>0</v>
      </c>
      <c r="Q26" s="187">
        <f>IF('נוסח א'!Q35="נכון",3,IF('נוסח א'!Q35="חלקי",2,0))</f>
        <v>0</v>
      </c>
      <c r="R26" s="187">
        <f>IF('נוסח א'!R35=4,2,0)</f>
        <v>0</v>
      </c>
      <c r="S26" s="187">
        <f>IF('נוסח א'!S35="נכון",3,IF('נוסח א'!S35="חלקי",2,0))</f>
        <v>0</v>
      </c>
      <c r="T26" s="187">
        <f>IF('נוסח א'!T35=1,2,0)</f>
        <v>0</v>
      </c>
      <c r="U26" s="188">
        <f>IF('נוסח א'!U35="נכון",2,IF('נוסח א'!U35="חלקי",1,0))</f>
        <v>0</v>
      </c>
      <c r="V26" s="188">
        <f>IF('נוסח א'!V35="נכון",3,IF('נוסח א'!V35="חלקי - 2 נקודות",2,IF('נוסח א'!V35="חלקי - נקודה 1",1,0)))</f>
        <v>0</v>
      </c>
      <c r="W26" s="187">
        <f>IF('נוסח א'!W35="3 תשובות נכונות",3,IF('נוסח א'!W35="2 תשובות נכונות",2,IF('נוסח א'!W35="תשובה נכונה אחת",1,0)))</f>
        <v>0</v>
      </c>
      <c r="X26" s="187">
        <f>IF('נוסח א'!X35="נכון",3,IF('נוסח א'!X35="חלקי",1,0))</f>
        <v>0</v>
      </c>
      <c r="Y26" s="189">
        <f>IF('נוסח א'!Y35="צוינו 4 מרכיבים",4,IF('נוסח א'!Y35="צוינו 3 מרכיבים",3,IF('נוסח א'!Y35="צוינו 2 מרכיבים",2,IF('נוסח א'!Y35="צוין מרכיב 1",1,0))))</f>
        <v>0</v>
      </c>
      <c r="Z26" s="242"/>
      <c r="AA26" s="190">
        <f>IF('נוסח א'!AA35="נכון",2,0)</f>
        <v>0</v>
      </c>
      <c r="AB26" s="190">
        <f>IF('נוסח א'!AB35="נכון",2,0)</f>
        <v>0</v>
      </c>
      <c r="AC26" s="191">
        <f>IF('נוסח א'!AC35=3,2,0)</f>
        <v>0</v>
      </c>
      <c r="AD26" s="191">
        <f>IF('נוסח א'!AD35="נכון",2,0)</f>
        <v>0</v>
      </c>
      <c r="AE26" s="191">
        <f>IF('נוסח א'!AE35="נכון",3,IF('נוסח א'!AE35="חלקי",1,0))</f>
        <v>0</v>
      </c>
      <c r="AF26" s="187">
        <f>IF('נוסח א'!AF35=2,2,0)</f>
        <v>0</v>
      </c>
      <c r="AG26" s="187">
        <f>IF('נוסח א'!AG35="נכון",3,IF('נוסח א'!AG35="חלקי",1,0))</f>
        <v>0</v>
      </c>
      <c r="AH26" s="187">
        <f>IF('נוסח א'!AH35=2,2,0)</f>
        <v>0</v>
      </c>
      <c r="AI26" s="187">
        <f>IF('נוסח א'!AI35="נכון",3,IF('נוסח א'!AI35="חלקי",2,0))</f>
        <v>0</v>
      </c>
      <c r="AJ26" s="187">
        <f>IF('נוסח א'!AJ35="נכון",2,0)</f>
        <v>0</v>
      </c>
      <c r="AK26" s="188">
        <f>IF('נוסח א'!AK35="נכון",3,IF('נוסח א'!AK35="חלקי - 2 נקודות",2,IF('נוסח א'!AK35="חלקי - נקודה 1",1,0)))</f>
        <v>0</v>
      </c>
      <c r="AL26" s="187">
        <f>IF('נוסח א'!AL35="נכון",2,0)</f>
        <v>0</v>
      </c>
      <c r="AM26" s="187">
        <f>IF('נוסח א'!AM35="נכון",3,IF('נוסח א'!AM35="חלקי",2,0))</f>
        <v>0</v>
      </c>
      <c r="AN26" s="192">
        <f>IF('נוסח א'!AN35=4,2,0)</f>
        <v>0</v>
      </c>
      <c r="AO26" s="192">
        <f>IF('נוסח א'!AO35="נכון",3,IF('נוסח א'!AO35="חלקי - 2 נקודות",2,IF('נוסח א'!AO35="חלקי - נקודה 1",1,0)))</f>
        <v>0</v>
      </c>
      <c r="AP26" s="192">
        <f>IF('נוסח א'!AP35="ב",2,0)</f>
        <v>0</v>
      </c>
      <c r="AQ26" s="192">
        <f>IF('נוסח א'!AQ35="נכון",2,0)</f>
        <v>0</v>
      </c>
      <c r="AR26" s="193">
        <f t="shared" si="0"/>
        <v>0</v>
      </c>
      <c r="AS26" s="193">
        <f t="shared" si="1"/>
        <v>0</v>
      </c>
      <c r="AT26" s="193">
        <f t="shared" si="2"/>
        <v>0</v>
      </c>
      <c r="AU26" s="194">
        <f t="shared" si="3"/>
        <v>0</v>
      </c>
      <c r="AV26" s="195">
        <f t="shared" si="4"/>
        <v>0</v>
      </c>
      <c r="AW26" s="196">
        <f>'נוסח א'!AS35</f>
        <v>0</v>
      </c>
      <c r="AX26" s="86">
        <f t="shared" si="5"/>
        <v>0</v>
      </c>
    </row>
    <row r="27" spans="1:50" x14ac:dyDescent="0.2">
      <c r="A27" s="10">
        <v>19</v>
      </c>
      <c r="B27" s="109">
        <f>'נוסח א'!B36</f>
        <v>0</v>
      </c>
      <c r="C27" s="187">
        <f>IF('נוסח א'!C36="נכון",2,IF('נוסח א'!C36="חלקי",1,0))</f>
        <v>0</v>
      </c>
      <c r="D27" s="187">
        <f>IF('נוסח א'!D36="נכון",3,IF('נוסח א'!D36="חלקי",1,0))</f>
        <v>0</v>
      </c>
      <c r="E27" s="187">
        <f>IF('נוסח א'!E36="נכון",2,0)</f>
        <v>0</v>
      </c>
      <c r="F27" s="187">
        <f>IF('נוסח א'!F36="ד",2,0)</f>
        <v>0</v>
      </c>
      <c r="G27" s="187">
        <f>IF('נוסח א'!G36="נכון",3,IF('נוסח א'!G36="חלקי",1,0))</f>
        <v>0</v>
      </c>
      <c r="H27" s="187">
        <f>IF('נוסח א'!H36="נכון",3,IF('נוסח א'!H36="חלקי",1,0))</f>
        <v>0</v>
      </c>
      <c r="I27" s="187">
        <f>IF('נוסח א'!I36="נכון",3,IF('נוסח א'!I36="חלקי",2,0))</f>
        <v>0</v>
      </c>
      <c r="J27" s="187">
        <f>IF('נוסח א'!J36="נכון",2,IF('נוסח א'!J36="חלקי",1,0))</f>
        <v>0</v>
      </c>
      <c r="K27" s="187">
        <f>IF('נוסח א'!K36="נכון",2,0)</f>
        <v>0</v>
      </c>
      <c r="L27" s="187">
        <f>IF('נוסח א'!L36="נכון",3,IF('נוסח א'!L36="חלקי",1,0))</f>
        <v>0</v>
      </c>
      <c r="M27" s="187">
        <f>IF('נוסח א'!M36=3,2,0)</f>
        <v>0</v>
      </c>
      <c r="N27" s="187">
        <f>IF('נוסח א'!N36="נכון",3,IF('נוסח א'!N36="חלקי",1,0))</f>
        <v>0</v>
      </c>
      <c r="O27" s="187">
        <f>IF('נוסח א'!O36="נכון",3,IF('נוסח א'!O36="חלקי - 2 נקודות",2,IF('נוסח א'!O36="חלקי - נקודה 1",1,0)))</f>
        <v>0</v>
      </c>
      <c r="P27" s="187">
        <f>IF('נוסח א'!P36="ב",2,0)</f>
        <v>0</v>
      </c>
      <c r="Q27" s="187">
        <f>IF('נוסח א'!Q36="נכון",3,IF('נוסח א'!Q36="חלקי",2,0))</f>
        <v>0</v>
      </c>
      <c r="R27" s="187">
        <f>IF('נוסח א'!R36=4,2,0)</f>
        <v>0</v>
      </c>
      <c r="S27" s="187">
        <f>IF('נוסח א'!S36="נכון",3,IF('נוסח א'!S36="חלקי",2,0))</f>
        <v>0</v>
      </c>
      <c r="T27" s="187">
        <f>IF('נוסח א'!T36=1,2,0)</f>
        <v>0</v>
      </c>
      <c r="U27" s="188">
        <f>IF('נוסח א'!U36="נכון",2,IF('נוסח א'!U36="חלקי",1,0))</f>
        <v>0</v>
      </c>
      <c r="V27" s="188">
        <f>IF('נוסח א'!V36="נכון",3,IF('נוסח א'!V36="חלקי - 2 נקודות",2,IF('נוסח א'!V36="חלקי - נקודה 1",1,0)))</f>
        <v>0</v>
      </c>
      <c r="W27" s="187">
        <f>IF('נוסח א'!W36="3 תשובות נכונות",3,IF('נוסח א'!W36="2 תשובות נכונות",2,IF('נוסח א'!W36="תשובה נכונה אחת",1,0)))</f>
        <v>0</v>
      </c>
      <c r="X27" s="187">
        <f>IF('נוסח א'!X36="נכון",3,IF('נוסח א'!X36="חלקי",1,0))</f>
        <v>0</v>
      </c>
      <c r="Y27" s="189">
        <f>IF('נוסח א'!Y36="צוינו 4 מרכיבים",4,IF('נוסח א'!Y36="צוינו 3 מרכיבים",3,IF('נוסח א'!Y36="צוינו 2 מרכיבים",2,IF('נוסח א'!Y36="צוין מרכיב 1",1,0))))</f>
        <v>0</v>
      </c>
      <c r="Z27" s="243"/>
      <c r="AA27" s="190">
        <f>IF('נוסח א'!AA36="נכון",2,0)</f>
        <v>0</v>
      </c>
      <c r="AB27" s="190">
        <f>IF('נוסח א'!AB36="נכון",2,0)</f>
        <v>0</v>
      </c>
      <c r="AC27" s="191">
        <f>IF('נוסח א'!AC36=3,2,0)</f>
        <v>0</v>
      </c>
      <c r="AD27" s="191">
        <f>IF('נוסח א'!AD36="נכון",2,0)</f>
        <v>0</v>
      </c>
      <c r="AE27" s="191">
        <f>IF('נוסח א'!AE36="נכון",3,IF('נוסח א'!AE36="חלקי",1,0))</f>
        <v>0</v>
      </c>
      <c r="AF27" s="187">
        <f>IF('נוסח א'!AF36=2,2,0)</f>
        <v>0</v>
      </c>
      <c r="AG27" s="187">
        <f>IF('נוסח א'!AG36="נכון",3,IF('נוסח א'!AG36="חלקי",1,0))</f>
        <v>0</v>
      </c>
      <c r="AH27" s="187">
        <f>IF('נוסח א'!AH36=2,2,0)</f>
        <v>0</v>
      </c>
      <c r="AI27" s="187">
        <f>IF('נוסח א'!AI36="נכון",3,IF('נוסח א'!AI36="חלקי",2,0))</f>
        <v>0</v>
      </c>
      <c r="AJ27" s="187">
        <f>IF('נוסח א'!AJ36="נכון",2,0)</f>
        <v>0</v>
      </c>
      <c r="AK27" s="188">
        <f>IF('נוסח א'!AK36="נכון",3,IF('נוסח א'!AK36="חלקי - 2 נקודות",2,IF('נוסח א'!AK36="חלקי - נקודה 1",1,0)))</f>
        <v>0</v>
      </c>
      <c r="AL27" s="187">
        <f>IF('נוסח א'!AL36="נכון",2,0)</f>
        <v>0</v>
      </c>
      <c r="AM27" s="187">
        <f>IF('נוסח א'!AM36="נכון",3,IF('נוסח א'!AM36="חלקי",2,0))</f>
        <v>0</v>
      </c>
      <c r="AN27" s="192">
        <f>IF('נוסח א'!AN36=4,2,0)</f>
        <v>0</v>
      </c>
      <c r="AO27" s="192">
        <f>IF('נוסח א'!AO36="נכון",3,IF('נוסח א'!AO36="חלקי - 2 נקודות",2,IF('נוסח א'!AO36="חלקי - נקודה 1",1,0)))</f>
        <v>0</v>
      </c>
      <c r="AP27" s="192">
        <f>IF('נוסח א'!AP36="ב",2,0)</f>
        <v>0</v>
      </c>
      <c r="AQ27" s="192">
        <f>IF('נוסח א'!AQ36="נכון",2,0)</f>
        <v>0</v>
      </c>
      <c r="AR27" s="193">
        <f t="shared" si="0"/>
        <v>0</v>
      </c>
      <c r="AS27" s="193">
        <f t="shared" si="1"/>
        <v>0</v>
      </c>
      <c r="AT27" s="193">
        <f t="shared" si="2"/>
        <v>0</v>
      </c>
      <c r="AU27" s="194">
        <f t="shared" si="3"/>
        <v>0</v>
      </c>
      <c r="AV27" s="195">
        <f t="shared" si="4"/>
        <v>0</v>
      </c>
      <c r="AW27" s="196">
        <f>'נוסח א'!AS36</f>
        <v>0</v>
      </c>
      <c r="AX27" s="86">
        <f t="shared" si="5"/>
        <v>0</v>
      </c>
    </row>
    <row r="28" spans="1:50" x14ac:dyDescent="0.2">
      <c r="A28" s="10">
        <v>20</v>
      </c>
      <c r="B28" s="109">
        <f>'נוסח א'!B37</f>
        <v>0</v>
      </c>
      <c r="C28" s="187">
        <f>IF('נוסח א'!C37="נכון",2,IF('נוסח א'!C37="חלקי",1,0))</f>
        <v>0</v>
      </c>
      <c r="D28" s="187">
        <f>IF('נוסח א'!D37="נכון",3,IF('נוסח א'!D37="חלקי",1,0))</f>
        <v>0</v>
      </c>
      <c r="E28" s="187">
        <f>IF('נוסח א'!E37="נכון",2,0)</f>
        <v>0</v>
      </c>
      <c r="F28" s="187">
        <f>IF('נוסח א'!F37="ד",2,0)</f>
        <v>0</v>
      </c>
      <c r="G28" s="187">
        <f>IF('נוסח א'!G37="נכון",3,IF('נוסח א'!G37="חלקי",1,0))</f>
        <v>0</v>
      </c>
      <c r="H28" s="187">
        <f>IF('נוסח א'!H37="נכון",3,IF('נוסח א'!H37="חלקי",1,0))</f>
        <v>0</v>
      </c>
      <c r="I28" s="187">
        <f>IF('נוסח א'!I37="נכון",3,IF('נוסח א'!I37="חלקי",2,0))</f>
        <v>0</v>
      </c>
      <c r="J28" s="187">
        <f>IF('נוסח א'!J37="נכון",2,IF('נוסח א'!J37="חלקי",1,0))</f>
        <v>0</v>
      </c>
      <c r="K28" s="187">
        <f>IF('נוסח א'!K37="נכון",2,0)</f>
        <v>0</v>
      </c>
      <c r="L28" s="187">
        <f>IF('נוסח א'!L37="נכון",3,IF('נוסח א'!L37="חלקי",1,0))</f>
        <v>0</v>
      </c>
      <c r="M28" s="187">
        <f>IF('נוסח א'!M37=3,2,0)</f>
        <v>0</v>
      </c>
      <c r="N28" s="187">
        <f>IF('נוסח א'!N37="נכון",3,IF('נוסח א'!N37="חלקי",1,0))</f>
        <v>0</v>
      </c>
      <c r="O28" s="187">
        <f>IF('נוסח א'!O37="נכון",3,IF('נוסח א'!O37="חלקי - 2 נקודות",2,IF('נוסח א'!O37="חלקי - נקודה 1",1,0)))</f>
        <v>0</v>
      </c>
      <c r="P28" s="187">
        <f>IF('נוסח א'!P37="ב",2,0)</f>
        <v>0</v>
      </c>
      <c r="Q28" s="187">
        <f>IF('נוסח א'!Q37="נכון",3,IF('נוסח א'!Q37="חלקי",2,0))</f>
        <v>0</v>
      </c>
      <c r="R28" s="187">
        <f>IF('נוסח א'!R37=4,2,0)</f>
        <v>0</v>
      </c>
      <c r="S28" s="187">
        <f>IF('נוסח א'!S37="נכון",3,IF('נוסח א'!S37="חלקי",2,0))</f>
        <v>0</v>
      </c>
      <c r="T28" s="187">
        <f>IF('נוסח א'!T37=1,2,0)</f>
        <v>0</v>
      </c>
      <c r="U28" s="188">
        <f>IF('נוסח א'!U37="נכון",2,IF('נוסח א'!U37="חלקי",1,0))</f>
        <v>0</v>
      </c>
      <c r="V28" s="188">
        <f>IF('נוסח א'!V37="נכון",3,IF('נוסח א'!V37="חלקי - 2 נקודות",2,IF('נוסח א'!V37="חלקי - נקודה 1",1,0)))</f>
        <v>0</v>
      </c>
      <c r="W28" s="187">
        <f>IF('נוסח א'!W37="3 תשובות נכונות",3,IF('נוסח א'!W37="2 תשובות נכונות",2,IF('נוסח א'!W37="תשובה נכונה אחת",1,0)))</f>
        <v>0</v>
      </c>
      <c r="X28" s="187">
        <f>IF('נוסח א'!X37="נכון",3,IF('נוסח א'!X37="חלקי",1,0))</f>
        <v>0</v>
      </c>
      <c r="Y28" s="189">
        <f>IF('נוסח א'!Y37="צוינו 4 מרכיבים",4,IF('נוסח א'!Y37="צוינו 3 מרכיבים",3,IF('נוסח א'!Y37="צוינו 2 מרכיבים",2,IF('נוסח א'!Y37="צוין מרכיב 1",1,0))))</f>
        <v>0</v>
      </c>
      <c r="Z28" s="243"/>
      <c r="AA28" s="190">
        <f>IF('נוסח א'!AA37="נכון",2,0)</f>
        <v>0</v>
      </c>
      <c r="AB28" s="190">
        <f>IF('נוסח א'!AB37="נכון",2,0)</f>
        <v>0</v>
      </c>
      <c r="AC28" s="191">
        <f>IF('נוסח א'!AC37=3,2,0)</f>
        <v>0</v>
      </c>
      <c r="AD28" s="191">
        <f>IF('נוסח א'!AD37="נכון",2,0)</f>
        <v>0</v>
      </c>
      <c r="AE28" s="191">
        <f>IF('נוסח א'!AE37="נכון",3,IF('נוסח א'!AE37="חלקי",1,0))</f>
        <v>0</v>
      </c>
      <c r="AF28" s="187">
        <f>IF('נוסח א'!AF37=2,2,0)</f>
        <v>0</v>
      </c>
      <c r="AG28" s="187">
        <f>IF('נוסח א'!AG37="נכון",3,IF('נוסח א'!AG37="חלקי",1,0))</f>
        <v>0</v>
      </c>
      <c r="AH28" s="187">
        <f>IF('נוסח א'!AH37=2,2,0)</f>
        <v>0</v>
      </c>
      <c r="AI28" s="187">
        <f>IF('נוסח א'!AI37="נכון",3,IF('נוסח א'!AI37="חלקי",2,0))</f>
        <v>0</v>
      </c>
      <c r="AJ28" s="187">
        <f>IF('נוסח א'!AJ37="נכון",2,0)</f>
        <v>0</v>
      </c>
      <c r="AK28" s="188">
        <f>IF('נוסח א'!AK37="נכון",3,IF('נוסח א'!AK37="חלקי - 2 נקודות",2,IF('נוסח א'!AK37="חלקי - נקודה 1",1,0)))</f>
        <v>0</v>
      </c>
      <c r="AL28" s="187">
        <f>IF('נוסח א'!AL37="נכון",2,0)</f>
        <v>0</v>
      </c>
      <c r="AM28" s="187">
        <f>IF('נוסח א'!AM37="נכון",3,IF('נוסח א'!AM37="חלקי",2,0))</f>
        <v>0</v>
      </c>
      <c r="AN28" s="192">
        <f>IF('נוסח א'!AN37=4,2,0)</f>
        <v>0</v>
      </c>
      <c r="AO28" s="192">
        <f>IF('נוסח א'!AO37="נכון",3,IF('נוסח א'!AO37="חלקי - 2 נקודות",2,IF('נוסח א'!AO37="חלקי - נקודה 1",1,0)))</f>
        <v>0</v>
      </c>
      <c r="AP28" s="192">
        <f>IF('נוסח א'!AP37="ב",2,0)</f>
        <v>0</v>
      </c>
      <c r="AQ28" s="192">
        <f>IF('נוסח א'!AQ37="נכון",2,0)</f>
        <v>0</v>
      </c>
      <c r="AR28" s="193">
        <f t="shared" si="0"/>
        <v>0</v>
      </c>
      <c r="AS28" s="193">
        <f t="shared" si="1"/>
        <v>0</v>
      </c>
      <c r="AT28" s="193">
        <f t="shared" si="2"/>
        <v>0</v>
      </c>
      <c r="AU28" s="194">
        <f t="shared" si="3"/>
        <v>0</v>
      </c>
      <c r="AV28" s="195">
        <f t="shared" si="4"/>
        <v>0</v>
      </c>
      <c r="AW28" s="196">
        <f>'נוסח א'!AS37</f>
        <v>0</v>
      </c>
      <c r="AX28" s="86">
        <f t="shared" si="5"/>
        <v>0</v>
      </c>
    </row>
    <row r="29" spans="1:50" x14ac:dyDescent="0.2">
      <c r="A29" s="10">
        <v>21</v>
      </c>
      <c r="B29" s="109">
        <f>'נוסח א'!B38</f>
        <v>0</v>
      </c>
      <c r="C29" s="187">
        <f>IF('נוסח א'!C38="נכון",2,IF('נוסח א'!C38="חלקי",1,0))</f>
        <v>0</v>
      </c>
      <c r="D29" s="187">
        <f>IF('נוסח א'!D38="נכון",3,IF('נוסח א'!D38="חלקי",1,0))</f>
        <v>0</v>
      </c>
      <c r="E29" s="187">
        <f>IF('נוסח א'!E38="נכון",2,0)</f>
        <v>0</v>
      </c>
      <c r="F29" s="187">
        <f>IF('נוסח א'!F38="ד",2,0)</f>
        <v>0</v>
      </c>
      <c r="G29" s="187">
        <f>IF('נוסח א'!G38="נכון",3,IF('נוסח א'!G38="חלקי",1,0))</f>
        <v>0</v>
      </c>
      <c r="H29" s="187">
        <f>IF('נוסח א'!H38="נכון",3,IF('נוסח א'!H38="חלקי",1,0))</f>
        <v>0</v>
      </c>
      <c r="I29" s="187">
        <f>IF('נוסח א'!I38="נכון",3,IF('נוסח א'!I38="חלקי",2,0))</f>
        <v>0</v>
      </c>
      <c r="J29" s="187">
        <f>IF('נוסח א'!J38="נכון",2,IF('נוסח א'!J38="חלקי",1,0))</f>
        <v>0</v>
      </c>
      <c r="K29" s="187">
        <f>IF('נוסח א'!K38="נכון",2,0)</f>
        <v>0</v>
      </c>
      <c r="L29" s="187">
        <f>IF('נוסח א'!L38="נכון",3,IF('נוסח א'!L38="חלקי",1,0))</f>
        <v>0</v>
      </c>
      <c r="M29" s="187">
        <f>IF('נוסח א'!M38=3,2,0)</f>
        <v>0</v>
      </c>
      <c r="N29" s="187">
        <f>IF('נוסח א'!N38="נכון",3,IF('נוסח א'!N38="חלקי",1,0))</f>
        <v>0</v>
      </c>
      <c r="O29" s="187">
        <f>IF('נוסח א'!O38="נכון",3,IF('נוסח א'!O38="חלקי - 2 נקודות",2,IF('נוסח א'!O38="חלקי - נקודה 1",1,0)))</f>
        <v>0</v>
      </c>
      <c r="P29" s="187">
        <f>IF('נוסח א'!P38="ב",2,0)</f>
        <v>0</v>
      </c>
      <c r="Q29" s="187">
        <f>IF('נוסח א'!Q38="נכון",3,IF('נוסח א'!Q38="חלקי",2,0))</f>
        <v>0</v>
      </c>
      <c r="R29" s="187">
        <f>IF('נוסח א'!R38=4,2,0)</f>
        <v>0</v>
      </c>
      <c r="S29" s="187">
        <f>IF('נוסח א'!S38="נכון",3,IF('נוסח א'!S38="חלקי",2,0))</f>
        <v>0</v>
      </c>
      <c r="T29" s="187">
        <f>IF('נוסח א'!T38=1,2,0)</f>
        <v>0</v>
      </c>
      <c r="U29" s="188">
        <f>IF('נוסח א'!U38="נכון",2,IF('נוסח א'!U38="חלקי",1,0))</f>
        <v>0</v>
      </c>
      <c r="V29" s="188">
        <f>IF('נוסח א'!V38="נכון",3,IF('נוסח א'!V38="חלקי - 2 נקודות",2,IF('נוסח א'!V38="חלקי - נקודה 1",1,0)))</f>
        <v>0</v>
      </c>
      <c r="W29" s="187">
        <f>IF('נוסח א'!W38="3 תשובות נכונות",3,IF('נוסח א'!W38="2 תשובות נכונות",2,IF('נוסח א'!W38="תשובה נכונה אחת",1,0)))</f>
        <v>0</v>
      </c>
      <c r="X29" s="187">
        <f>IF('נוסח א'!X38="נכון",3,IF('נוסח א'!X38="חלקי",1,0))</f>
        <v>0</v>
      </c>
      <c r="Y29" s="189">
        <f>IF('נוסח א'!Y38="צוינו 4 מרכיבים",4,IF('נוסח א'!Y38="צוינו 3 מרכיבים",3,IF('נוסח א'!Y38="צוינו 2 מרכיבים",2,IF('נוסח א'!Y38="צוין מרכיב 1",1,0))))</f>
        <v>0</v>
      </c>
      <c r="Z29" s="242"/>
      <c r="AA29" s="190">
        <f>IF('נוסח א'!AA38="נכון",2,0)</f>
        <v>0</v>
      </c>
      <c r="AB29" s="190">
        <f>IF('נוסח א'!AB38="נכון",2,0)</f>
        <v>0</v>
      </c>
      <c r="AC29" s="191">
        <f>IF('נוסח א'!AC38=3,2,0)</f>
        <v>0</v>
      </c>
      <c r="AD29" s="191">
        <f>IF('נוסח א'!AD38="נכון",2,0)</f>
        <v>0</v>
      </c>
      <c r="AE29" s="191">
        <f>IF('נוסח א'!AE38="נכון",3,IF('נוסח א'!AE38="חלקי",1,0))</f>
        <v>0</v>
      </c>
      <c r="AF29" s="187">
        <f>IF('נוסח א'!AF38=2,2,0)</f>
        <v>0</v>
      </c>
      <c r="AG29" s="187">
        <f>IF('נוסח א'!AG38="נכון",3,IF('נוסח א'!AG38="חלקי",1,0))</f>
        <v>0</v>
      </c>
      <c r="AH29" s="187">
        <f>IF('נוסח א'!AH38=2,2,0)</f>
        <v>0</v>
      </c>
      <c r="AI29" s="187">
        <f>IF('נוסח א'!AI38="נכון",3,IF('נוסח א'!AI38="חלקי",2,0))</f>
        <v>0</v>
      </c>
      <c r="AJ29" s="187">
        <f>IF('נוסח א'!AJ38="נכון",2,0)</f>
        <v>0</v>
      </c>
      <c r="AK29" s="188">
        <f>IF('נוסח א'!AK38="נכון",3,IF('נוסח א'!AK38="חלקי - 2 נקודות",2,IF('נוסח א'!AK38="חלקי - נקודה 1",1,0)))</f>
        <v>0</v>
      </c>
      <c r="AL29" s="187">
        <f>IF('נוסח א'!AL38="נכון",2,0)</f>
        <v>0</v>
      </c>
      <c r="AM29" s="187">
        <f>IF('נוסח א'!AM38="נכון",3,IF('נוסח א'!AM38="חלקי",2,0))</f>
        <v>0</v>
      </c>
      <c r="AN29" s="192">
        <f>IF('נוסח א'!AN38=4,2,0)</f>
        <v>0</v>
      </c>
      <c r="AO29" s="192">
        <f>IF('נוסח א'!AO38="נכון",3,IF('נוסח א'!AO38="חלקי - 2 נקודות",2,IF('נוסח א'!AO38="חלקי - נקודה 1",1,0)))</f>
        <v>0</v>
      </c>
      <c r="AP29" s="192">
        <f>IF('נוסח א'!AP38="ב",2,0)</f>
        <v>0</v>
      </c>
      <c r="AQ29" s="192">
        <f>IF('נוסח א'!AQ38="נכון",2,0)</f>
        <v>0</v>
      </c>
      <c r="AR29" s="193">
        <f t="shared" si="0"/>
        <v>0</v>
      </c>
      <c r="AS29" s="193">
        <f t="shared" si="1"/>
        <v>0</v>
      </c>
      <c r="AT29" s="193">
        <f t="shared" si="2"/>
        <v>0</v>
      </c>
      <c r="AU29" s="194">
        <f t="shared" si="3"/>
        <v>0</v>
      </c>
      <c r="AV29" s="195">
        <f t="shared" si="4"/>
        <v>0</v>
      </c>
      <c r="AW29" s="196">
        <f>'נוסח א'!AS38</f>
        <v>0</v>
      </c>
      <c r="AX29" s="86">
        <f t="shared" si="5"/>
        <v>0</v>
      </c>
    </row>
    <row r="30" spans="1:50" x14ac:dyDescent="0.2">
      <c r="A30" s="10">
        <v>22</v>
      </c>
      <c r="B30" s="109">
        <f>'נוסח א'!B39</f>
        <v>0</v>
      </c>
      <c r="C30" s="187">
        <f>IF('נוסח א'!C39="נכון",2,IF('נוסח א'!C39="חלקי",1,0))</f>
        <v>0</v>
      </c>
      <c r="D30" s="187">
        <f>IF('נוסח א'!D39="נכון",3,IF('נוסח א'!D39="חלקי",1,0))</f>
        <v>0</v>
      </c>
      <c r="E30" s="187">
        <f>IF('נוסח א'!E39="נכון",2,0)</f>
        <v>0</v>
      </c>
      <c r="F30" s="187">
        <f>IF('נוסח א'!F39="ד",2,0)</f>
        <v>0</v>
      </c>
      <c r="G30" s="187">
        <f>IF('נוסח א'!G39="נכון",3,IF('נוסח א'!G39="חלקי",1,0))</f>
        <v>0</v>
      </c>
      <c r="H30" s="187">
        <f>IF('נוסח א'!H39="נכון",3,IF('נוסח א'!H39="חלקי",1,0))</f>
        <v>0</v>
      </c>
      <c r="I30" s="187">
        <f>IF('נוסח א'!I39="נכון",3,IF('נוסח א'!I39="חלקי",2,0))</f>
        <v>0</v>
      </c>
      <c r="J30" s="187">
        <f>IF('נוסח א'!J39="נכון",2,IF('נוסח א'!J39="חלקי",1,0))</f>
        <v>0</v>
      </c>
      <c r="K30" s="187">
        <f>IF('נוסח א'!K39="נכון",2,0)</f>
        <v>0</v>
      </c>
      <c r="L30" s="187">
        <f>IF('נוסח א'!L39="נכון",3,IF('נוסח א'!L39="חלקי",1,0))</f>
        <v>0</v>
      </c>
      <c r="M30" s="187">
        <f>IF('נוסח א'!M39=3,2,0)</f>
        <v>0</v>
      </c>
      <c r="N30" s="187">
        <f>IF('נוסח א'!N39="נכון",3,IF('נוסח א'!N39="חלקי",1,0))</f>
        <v>0</v>
      </c>
      <c r="O30" s="187">
        <f>IF('נוסח א'!O39="נכון",3,IF('נוסח א'!O39="חלקי - 2 נקודות",2,IF('נוסח א'!O39="חלקי - נקודה 1",1,0)))</f>
        <v>0</v>
      </c>
      <c r="P30" s="187">
        <f>IF('נוסח א'!P39="ב",2,0)</f>
        <v>0</v>
      </c>
      <c r="Q30" s="187">
        <f>IF('נוסח א'!Q39="נכון",3,IF('נוסח א'!Q39="חלקי",2,0))</f>
        <v>0</v>
      </c>
      <c r="R30" s="187">
        <f>IF('נוסח א'!R39=4,2,0)</f>
        <v>0</v>
      </c>
      <c r="S30" s="187">
        <f>IF('נוסח א'!S39="נכון",3,IF('נוסח א'!S39="חלקי",2,0))</f>
        <v>0</v>
      </c>
      <c r="T30" s="187">
        <f>IF('נוסח א'!T39=1,2,0)</f>
        <v>0</v>
      </c>
      <c r="U30" s="188">
        <f>IF('נוסח א'!U39="נכון",2,IF('נוסח א'!U39="חלקי",1,0))</f>
        <v>0</v>
      </c>
      <c r="V30" s="188">
        <f>IF('נוסח א'!V39="נכון",3,IF('נוסח א'!V39="חלקי - 2 נקודות",2,IF('נוסח א'!V39="חלקי - נקודה 1",1,0)))</f>
        <v>0</v>
      </c>
      <c r="W30" s="187">
        <f>IF('נוסח א'!W39="3 תשובות נכונות",3,IF('נוסח א'!W39="2 תשובות נכונות",2,IF('נוסח א'!W39="תשובה נכונה אחת",1,0)))</f>
        <v>0</v>
      </c>
      <c r="X30" s="187">
        <f>IF('נוסח א'!X39="נכון",3,IF('נוסח א'!X39="חלקי",1,0))</f>
        <v>0</v>
      </c>
      <c r="Y30" s="189">
        <f>IF('נוסח א'!Y39="צוינו 4 מרכיבים",4,IF('נוסח א'!Y39="צוינו 3 מרכיבים",3,IF('נוסח א'!Y39="צוינו 2 מרכיבים",2,IF('נוסח א'!Y39="צוין מרכיב 1",1,0))))</f>
        <v>0</v>
      </c>
      <c r="Z30" s="243"/>
      <c r="AA30" s="190">
        <f>IF('נוסח א'!AA39="נכון",2,0)</f>
        <v>0</v>
      </c>
      <c r="AB30" s="190">
        <f>IF('נוסח א'!AB39="נכון",2,0)</f>
        <v>0</v>
      </c>
      <c r="AC30" s="191">
        <f>IF('נוסח א'!AC39=3,2,0)</f>
        <v>0</v>
      </c>
      <c r="AD30" s="191">
        <f>IF('נוסח א'!AD39="נכון",2,0)</f>
        <v>0</v>
      </c>
      <c r="AE30" s="191">
        <f>IF('נוסח א'!AE39="נכון",3,IF('נוסח א'!AE39="חלקי",1,0))</f>
        <v>0</v>
      </c>
      <c r="AF30" s="187">
        <f>IF('נוסח א'!AF39=2,2,0)</f>
        <v>0</v>
      </c>
      <c r="AG30" s="187">
        <f>IF('נוסח א'!AG39="נכון",3,IF('נוסח א'!AG39="חלקי",1,0))</f>
        <v>0</v>
      </c>
      <c r="AH30" s="187">
        <f>IF('נוסח א'!AH39=2,2,0)</f>
        <v>0</v>
      </c>
      <c r="AI30" s="187">
        <f>IF('נוסח א'!AI39="נכון",3,IF('נוסח א'!AI39="חלקי",2,0))</f>
        <v>0</v>
      </c>
      <c r="AJ30" s="187">
        <f>IF('נוסח א'!AJ39="נכון",2,0)</f>
        <v>0</v>
      </c>
      <c r="AK30" s="188">
        <f>IF('נוסח א'!AK39="נכון",3,IF('נוסח א'!AK39="חלקי - 2 נקודות",2,IF('נוסח א'!AK39="חלקי - נקודה 1",1,0)))</f>
        <v>0</v>
      </c>
      <c r="AL30" s="187">
        <f>IF('נוסח א'!AL39="נכון",2,0)</f>
        <v>0</v>
      </c>
      <c r="AM30" s="187">
        <f>IF('נוסח א'!AM39="נכון",3,IF('נוסח א'!AM39="חלקי",2,0))</f>
        <v>0</v>
      </c>
      <c r="AN30" s="192">
        <f>IF('נוסח א'!AN39=4,2,0)</f>
        <v>0</v>
      </c>
      <c r="AO30" s="192">
        <f>IF('נוסח א'!AO39="נכון",3,IF('נוסח א'!AO39="חלקי - 2 נקודות",2,IF('נוסח א'!AO39="חלקי - נקודה 1",1,0)))</f>
        <v>0</v>
      </c>
      <c r="AP30" s="192">
        <f>IF('נוסח א'!AP39="ב",2,0)</f>
        <v>0</v>
      </c>
      <c r="AQ30" s="192">
        <f>IF('נוסח א'!AQ39="נכון",2,0)</f>
        <v>0</v>
      </c>
      <c r="AR30" s="193">
        <f t="shared" si="0"/>
        <v>0</v>
      </c>
      <c r="AS30" s="193">
        <f t="shared" si="1"/>
        <v>0</v>
      </c>
      <c r="AT30" s="193">
        <f t="shared" si="2"/>
        <v>0</v>
      </c>
      <c r="AU30" s="194">
        <f t="shared" si="3"/>
        <v>0</v>
      </c>
      <c r="AV30" s="195">
        <f t="shared" si="4"/>
        <v>0</v>
      </c>
      <c r="AW30" s="196">
        <f>'נוסח א'!AS39</f>
        <v>0</v>
      </c>
      <c r="AX30" s="86">
        <f t="shared" si="5"/>
        <v>0</v>
      </c>
    </row>
    <row r="31" spans="1:50" x14ac:dyDescent="0.2">
      <c r="A31" s="10">
        <v>23</v>
      </c>
      <c r="B31" s="109">
        <f>'נוסח א'!B40</f>
        <v>0</v>
      </c>
      <c r="C31" s="187">
        <f>IF('נוסח א'!C40="נכון",2,IF('נוסח א'!C40="חלקי",1,0))</f>
        <v>0</v>
      </c>
      <c r="D31" s="187">
        <f>IF('נוסח א'!D40="נכון",3,IF('נוסח א'!D40="חלקי",1,0))</f>
        <v>0</v>
      </c>
      <c r="E31" s="187">
        <f>IF('נוסח א'!E40="נכון",2,0)</f>
        <v>0</v>
      </c>
      <c r="F31" s="187">
        <f>IF('נוסח א'!F40="ד",2,0)</f>
        <v>0</v>
      </c>
      <c r="G31" s="187">
        <f>IF('נוסח א'!G40="נכון",3,IF('נוסח א'!G40="חלקי",1,0))</f>
        <v>0</v>
      </c>
      <c r="H31" s="187">
        <f>IF('נוסח א'!H40="נכון",3,IF('נוסח א'!H40="חלקי",1,0))</f>
        <v>0</v>
      </c>
      <c r="I31" s="187">
        <f>IF('נוסח א'!I40="נכון",3,IF('נוסח א'!I40="חלקי",2,0))</f>
        <v>0</v>
      </c>
      <c r="J31" s="187">
        <f>IF('נוסח א'!J40="נכון",2,IF('נוסח א'!J40="חלקי",1,0))</f>
        <v>0</v>
      </c>
      <c r="K31" s="187">
        <f>IF('נוסח א'!K40="נכון",2,0)</f>
        <v>0</v>
      </c>
      <c r="L31" s="187">
        <f>IF('נוסח א'!L40="נכון",3,IF('נוסח א'!L40="חלקי",1,0))</f>
        <v>0</v>
      </c>
      <c r="M31" s="187">
        <f>IF('נוסח א'!M40=3,2,0)</f>
        <v>0</v>
      </c>
      <c r="N31" s="187">
        <f>IF('נוסח א'!N40="נכון",3,IF('נוסח א'!N40="חלקי",1,0))</f>
        <v>0</v>
      </c>
      <c r="O31" s="187">
        <f>IF('נוסח א'!O40="נכון",3,IF('נוסח א'!O40="חלקי - 2 נקודות",2,IF('נוסח א'!O40="חלקי - נקודה 1",1,0)))</f>
        <v>0</v>
      </c>
      <c r="P31" s="187">
        <f>IF('נוסח א'!P40="ב",2,0)</f>
        <v>0</v>
      </c>
      <c r="Q31" s="187">
        <f>IF('נוסח א'!Q40="נכון",3,IF('נוסח א'!Q40="חלקי",2,0))</f>
        <v>0</v>
      </c>
      <c r="R31" s="187">
        <f>IF('נוסח א'!R40=4,2,0)</f>
        <v>0</v>
      </c>
      <c r="S31" s="187">
        <f>IF('נוסח א'!S40="נכון",3,IF('נוסח א'!S40="חלקי",2,0))</f>
        <v>0</v>
      </c>
      <c r="T31" s="187">
        <f>IF('נוסח א'!T40=1,2,0)</f>
        <v>0</v>
      </c>
      <c r="U31" s="188">
        <f>IF('נוסח א'!U40="נכון",2,IF('נוסח א'!U40="חלקי",1,0))</f>
        <v>0</v>
      </c>
      <c r="V31" s="188">
        <f>IF('נוסח א'!V40="נכון",3,IF('נוסח א'!V40="חלקי - 2 נקודות",2,IF('נוסח א'!V40="חלקי - נקודה 1",1,0)))</f>
        <v>0</v>
      </c>
      <c r="W31" s="187">
        <f>IF('נוסח א'!W40="3 תשובות נכונות",3,IF('נוסח א'!W40="2 תשובות נכונות",2,IF('נוסח א'!W40="תשובה נכונה אחת",1,0)))</f>
        <v>0</v>
      </c>
      <c r="X31" s="187">
        <f>IF('נוסח א'!X40="נכון",3,IF('נוסח א'!X40="חלקי",1,0))</f>
        <v>0</v>
      </c>
      <c r="Y31" s="189">
        <f>IF('נוסח א'!Y40="צוינו 4 מרכיבים",4,IF('נוסח א'!Y40="צוינו 3 מרכיבים",3,IF('נוסח א'!Y40="צוינו 2 מרכיבים",2,IF('נוסח א'!Y40="צוין מרכיב 1",1,0))))</f>
        <v>0</v>
      </c>
      <c r="Z31" s="243"/>
      <c r="AA31" s="190">
        <f>IF('נוסח א'!AA40="נכון",2,0)</f>
        <v>0</v>
      </c>
      <c r="AB31" s="190">
        <f>IF('נוסח א'!AB40="נכון",2,0)</f>
        <v>0</v>
      </c>
      <c r="AC31" s="191">
        <f>IF('נוסח א'!AC40=3,2,0)</f>
        <v>0</v>
      </c>
      <c r="AD31" s="191">
        <f>IF('נוסח א'!AD40="נכון",2,0)</f>
        <v>0</v>
      </c>
      <c r="AE31" s="191">
        <f>IF('נוסח א'!AE40="נכון",3,IF('נוסח א'!AE40="חלקי",1,0))</f>
        <v>0</v>
      </c>
      <c r="AF31" s="187">
        <f>IF('נוסח א'!AF40=2,2,0)</f>
        <v>0</v>
      </c>
      <c r="AG31" s="187">
        <f>IF('נוסח א'!AG40="נכון",3,IF('נוסח א'!AG40="חלקי",1,0))</f>
        <v>0</v>
      </c>
      <c r="AH31" s="187">
        <f>IF('נוסח א'!AH40=2,2,0)</f>
        <v>0</v>
      </c>
      <c r="AI31" s="187">
        <f>IF('נוסח א'!AI40="נכון",3,IF('נוסח א'!AI40="חלקי",2,0))</f>
        <v>0</v>
      </c>
      <c r="AJ31" s="187">
        <f>IF('נוסח א'!AJ40="נכון",2,0)</f>
        <v>0</v>
      </c>
      <c r="AK31" s="188">
        <f>IF('נוסח א'!AK40="נכון",3,IF('נוסח א'!AK40="חלקי - 2 נקודות",2,IF('נוסח א'!AK40="חלקי - נקודה 1",1,0)))</f>
        <v>0</v>
      </c>
      <c r="AL31" s="187">
        <f>IF('נוסח א'!AL40="נכון",2,0)</f>
        <v>0</v>
      </c>
      <c r="AM31" s="187">
        <f>IF('נוסח א'!AM40="נכון",3,IF('נוסח א'!AM40="חלקי",2,0))</f>
        <v>0</v>
      </c>
      <c r="AN31" s="192">
        <f>IF('נוסח א'!AN40=4,2,0)</f>
        <v>0</v>
      </c>
      <c r="AO31" s="192">
        <f>IF('נוסח א'!AO40="נכון",3,IF('נוסח א'!AO40="חלקי - 2 נקודות",2,IF('נוסח א'!AO40="חלקי - נקודה 1",1,0)))</f>
        <v>0</v>
      </c>
      <c r="AP31" s="192">
        <f>IF('נוסח א'!AP40="ב",2,0)</f>
        <v>0</v>
      </c>
      <c r="AQ31" s="192">
        <f>IF('נוסח א'!AQ40="נכון",2,0)</f>
        <v>0</v>
      </c>
      <c r="AR31" s="193">
        <f t="shared" si="0"/>
        <v>0</v>
      </c>
      <c r="AS31" s="193">
        <f t="shared" si="1"/>
        <v>0</v>
      </c>
      <c r="AT31" s="193">
        <f t="shared" si="2"/>
        <v>0</v>
      </c>
      <c r="AU31" s="194">
        <f t="shared" si="3"/>
        <v>0</v>
      </c>
      <c r="AV31" s="195">
        <f t="shared" si="4"/>
        <v>0</v>
      </c>
      <c r="AW31" s="196">
        <f>'נוסח א'!AS40</f>
        <v>0</v>
      </c>
      <c r="AX31" s="86">
        <f t="shared" si="5"/>
        <v>0</v>
      </c>
    </row>
    <row r="32" spans="1:50" x14ac:dyDescent="0.2">
      <c r="A32" s="10">
        <v>24</v>
      </c>
      <c r="B32" s="109">
        <f>'נוסח א'!B41</f>
        <v>0</v>
      </c>
      <c r="C32" s="187">
        <f>IF('נוסח א'!C41="נכון",2,IF('נוסח א'!C41="חלקי",1,0))</f>
        <v>0</v>
      </c>
      <c r="D32" s="187">
        <f>IF('נוסח א'!D41="נכון",3,IF('נוסח א'!D41="חלקי",1,0))</f>
        <v>0</v>
      </c>
      <c r="E32" s="187">
        <f>IF('נוסח א'!E41="נכון",2,0)</f>
        <v>0</v>
      </c>
      <c r="F32" s="187">
        <f>IF('נוסח א'!F41="ד",2,0)</f>
        <v>0</v>
      </c>
      <c r="G32" s="187">
        <f>IF('נוסח א'!G41="נכון",3,IF('נוסח א'!G41="חלקי",1,0))</f>
        <v>0</v>
      </c>
      <c r="H32" s="187">
        <f>IF('נוסח א'!H41="נכון",3,IF('נוסח א'!H41="חלקי",1,0))</f>
        <v>0</v>
      </c>
      <c r="I32" s="187">
        <f>IF('נוסח א'!I41="נכון",3,IF('נוסח א'!I41="חלקי",2,0))</f>
        <v>0</v>
      </c>
      <c r="J32" s="187">
        <f>IF('נוסח א'!J41="נכון",2,IF('נוסח א'!J41="חלקי",1,0))</f>
        <v>0</v>
      </c>
      <c r="K32" s="187">
        <f>IF('נוסח א'!K41="נכון",2,0)</f>
        <v>0</v>
      </c>
      <c r="L32" s="187">
        <f>IF('נוסח א'!L41="נכון",3,IF('נוסח א'!L41="חלקי",1,0))</f>
        <v>0</v>
      </c>
      <c r="M32" s="187">
        <f>IF('נוסח א'!M41=3,2,0)</f>
        <v>0</v>
      </c>
      <c r="N32" s="187">
        <f>IF('נוסח א'!N41="נכון",3,IF('נוסח א'!N41="חלקי",1,0))</f>
        <v>0</v>
      </c>
      <c r="O32" s="187">
        <f>IF('נוסח א'!O41="נכון",3,IF('נוסח א'!O41="חלקי - 2 נקודות",2,IF('נוסח א'!O41="חלקי - נקודה 1",1,0)))</f>
        <v>0</v>
      </c>
      <c r="P32" s="187">
        <f>IF('נוסח א'!P41="ב",2,0)</f>
        <v>0</v>
      </c>
      <c r="Q32" s="187">
        <f>IF('נוסח א'!Q41="נכון",3,IF('נוסח א'!Q41="חלקי",2,0))</f>
        <v>0</v>
      </c>
      <c r="R32" s="187">
        <f>IF('נוסח א'!R41=4,2,0)</f>
        <v>0</v>
      </c>
      <c r="S32" s="187">
        <f>IF('נוסח א'!S41="נכון",3,IF('נוסח א'!S41="חלקי",2,0))</f>
        <v>0</v>
      </c>
      <c r="T32" s="187">
        <f>IF('נוסח א'!T41=1,2,0)</f>
        <v>0</v>
      </c>
      <c r="U32" s="188">
        <f>IF('נוסח א'!U41="נכון",2,IF('נוסח א'!U41="חלקי",1,0))</f>
        <v>0</v>
      </c>
      <c r="V32" s="188">
        <f>IF('נוסח א'!V41="נכון",3,IF('נוסח א'!V41="חלקי - 2 נקודות",2,IF('נוסח א'!V41="חלקי - נקודה 1",1,0)))</f>
        <v>0</v>
      </c>
      <c r="W32" s="187">
        <f>IF('נוסח א'!W41="3 תשובות נכונות",3,IF('נוסח א'!W41="2 תשובות נכונות",2,IF('נוסח א'!W41="תשובה נכונה אחת",1,0)))</f>
        <v>0</v>
      </c>
      <c r="X32" s="187">
        <f>IF('נוסח א'!X41="נכון",3,IF('נוסח א'!X41="חלקי",1,0))</f>
        <v>0</v>
      </c>
      <c r="Y32" s="189">
        <f>IF('נוסח א'!Y41="צוינו 4 מרכיבים",4,IF('נוסח א'!Y41="צוינו 3 מרכיבים",3,IF('נוסח א'!Y41="צוינו 2 מרכיבים",2,IF('נוסח א'!Y41="צוין מרכיב 1",1,0))))</f>
        <v>0</v>
      </c>
      <c r="Z32" s="242"/>
      <c r="AA32" s="190">
        <f>IF('נוסח א'!AA41="נכון",2,0)</f>
        <v>0</v>
      </c>
      <c r="AB32" s="190">
        <f>IF('נוסח א'!AB41="נכון",2,0)</f>
        <v>0</v>
      </c>
      <c r="AC32" s="191">
        <f>IF('נוסח א'!AC41=3,2,0)</f>
        <v>0</v>
      </c>
      <c r="AD32" s="191">
        <f>IF('נוסח א'!AD41="נכון",2,0)</f>
        <v>0</v>
      </c>
      <c r="AE32" s="191">
        <f>IF('נוסח א'!AE41="נכון",3,IF('נוסח א'!AE41="חלקי",1,0))</f>
        <v>0</v>
      </c>
      <c r="AF32" s="187">
        <f>IF('נוסח א'!AF41=2,2,0)</f>
        <v>0</v>
      </c>
      <c r="AG32" s="187">
        <f>IF('נוסח א'!AG41="נכון",3,IF('נוסח א'!AG41="חלקי",1,0))</f>
        <v>0</v>
      </c>
      <c r="AH32" s="187">
        <f>IF('נוסח א'!AH41=2,2,0)</f>
        <v>0</v>
      </c>
      <c r="AI32" s="187">
        <f>IF('נוסח א'!AI41="נכון",3,IF('נוסח א'!AI41="חלקי",2,0))</f>
        <v>0</v>
      </c>
      <c r="AJ32" s="187">
        <f>IF('נוסח א'!AJ41="נכון",2,0)</f>
        <v>0</v>
      </c>
      <c r="AK32" s="188">
        <f>IF('נוסח א'!AK41="נכון",3,IF('נוסח א'!AK41="חלקי - 2 נקודות",2,IF('נוסח א'!AK41="חלקי - נקודה 1",1,0)))</f>
        <v>0</v>
      </c>
      <c r="AL32" s="187">
        <f>IF('נוסח א'!AL41="נכון",2,0)</f>
        <v>0</v>
      </c>
      <c r="AM32" s="187">
        <f>IF('נוסח א'!AM41="נכון",3,IF('נוסח א'!AM41="חלקי",2,0))</f>
        <v>0</v>
      </c>
      <c r="AN32" s="192">
        <f>IF('נוסח א'!AN41=4,2,0)</f>
        <v>0</v>
      </c>
      <c r="AO32" s="192">
        <f>IF('נוסח א'!AO41="נכון",3,IF('נוסח א'!AO41="חלקי - 2 נקודות",2,IF('נוסח א'!AO41="חלקי - נקודה 1",1,0)))</f>
        <v>0</v>
      </c>
      <c r="AP32" s="192">
        <f>IF('נוסח א'!AP41="ב",2,0)</f>
        <v>0</v>
      </c>
      <c r="AQ32" s="192">
        <f>IF('נוסח א'!AQ41="נכון",2,0)</f>
        <v>0</v>
      </c>
      <c r="AR32" s="193">
        <f t="shared" si="0"/>
        <v>0</v>
      </c>
      <c r="AS32" s="193">
        <f t="shared" si="1"/>
        <v>0</v>
      </c>
      <c r="AT32" s="193">
        <f t="shared" si="2"/>
        <v>0</v>
      </c>
      <c r="AU32" s="194">
        <f t="shared" si="3"/>
        <v>0</v>
      </c>
      <c r="AV32" s="195">
        <f t="shared" si="4"/>
        <v>0</v>
      </c>
      <c r="AW32" s="196">
        <f>'נוסח א'!AS41</f>
        <v>0</v>
      </c>
      <c r="AX32" s="86">
        <f t="shared" si="5"/>
        <v>0</v>
      </c>
    </row>
    <row r="33" spans="1:50" x14ac:dyDescent="0.2">
      <c r="A33" s="10">
        <v>25</v>
      </c>
      <c r="B33" s="109">
        <f>'נוסח א'!B42</f>
        <v>0</v>
      </c>
      <c r="C33" s="187">
        <f>IF('נוסח א'!C42="נכון",2,IF('נוסח א'!C42="חלקי",1,0))</f>
        <v>0</v>
      </c>
      <c r="D33" s="187">
        <f>IF('נוסח א'!D42="נכון",3,IF('נוסח א'!D42="חלקי",1,0))</f>
        <v>0</v>
      </c>
      <c r="E33" s="187">
        <f>IF('נוסח א'!E42="נכון",2,0)</f>
        <v>0</v>
      </c>
      <c r="F33" s="187">
        <f>IF('נוסח א'!F42="ד",2,0)</f>
        <v>0</v>
      </c>
      <c r="G33" s="187">
        <f>IF('נוסח א'!G42="נכון",3,IF('נוסח א'!G42="חלקי",1,0))</f>
        <v>0</v>
      </c>
      <c r="H33" s="187">
        <f>IF('נוסח א'!H42="נכון",3,IF('נוסח א'!H42="חלקי",1,0))</f>
        <v>0</v>
      </c>
      <c r="I33" s="187">
        <f>IF('נוסח א'!I42="נכון",3,IF('נוסח א'!I42="חלקי",2,0))</f>
        <v>0</v>
      </c>
      <c r="J33" s="187">
        <f>IF('נוסח א'!J42="נכון",2,IF('נוסח א'!J42="חלקי",1,0))</f>
        <v>0</v>
      </c>
      <c r="K33" s="187">
        <f>IF('נוסח א'!K42="נכון",2,0)</f>
        <v>0</v>
      </c>
      <c r="L33" s="187">
        <f>IF('נוסח א'!L42="נכון",3,IF('נוסח א'!L42="חלקי",1,0))</f>
        <v>0</v>
      </c>
      <c r="M33" s="187">
        <f>IF('נוסח א'!M42=3,2,0)</f>
        <v>0</v>
      </c>
      <c r="N33" s="187">
        <f>IF('נוסח א'!N42="נכון",3,IF('נוסח א'!N42="חלקי",1,0))</f>
        <v>0</v>
      </c>
      <c r="O33" s="187">
        <f>IF('נוסח א'!O42="נכון",3,IF('נוסח א'!O42="חלקי - 2 נקודות",2,IF('נוסח א'!O42="חלקי - נקודה 1",1,0)))</f>
        <v>0</v>
      </c>
      <c r="P33" s="187">
        <f>IF('נוסח א'!P42="ב",2,0)</f>
        <v>0</v>
      </c>
      <c r="Q33" s="187">
        <f>IF('נוסח א'!Q42="נכון",3,IF('נוסח א'!Q42="חלקי",2,0))</f>
        <v>0</v>
      </c>
      <c r="R33" s="187">
        <f>IF('נוסח א'!R42=4,2,0)</f>
        <v>0</v>
      </c>
      <c r="S33" s="187">
        <f>IF('נוסח א'!S42="נכון",3,IF('נוסח א'!S42="חלקי",2,0))</f>
        <v>0</v>
      </c>
      <c r="T33" s="187">
        <f>IF('נוסח א'!T42=1,2,0)</f>
        <v>0</v>
      </c>
      <c r="U33" s="188">
        <f>IF('נוסח א'!U42="נכון",2,IF('נוסח א'!U42="חלקי",1,0))</f>
        <v>0</v>
      </c>
      <c r="V33" s="188">
        <f>IF('נוסח א'!V42="נכון",3,IF('נוסח א'!V42="חלקי - 2 נקודות",2,IF('נוסח א'!V42="חלקי - נקודה 1",1,0)))</f>
        <v>0</v>
      </c>
      <c r="W33" s="187">
        <f>IF('נוסח א'!W42="3 תשובות נכונות",3,IF('נוסח א'!W42="2 תשובות נכונות",2,IF('נוסח א'!W42="תשובה נכונה אחת",1,0)))</f>
        <v>0</v>
      </c>
      <c r="X33" s="187">
        <f>IF('נוסח א'!X42="נכון",3,IF('נוסח א'!X42="חלקי",1,0))</f>
        <v>0</v>
      </c>
      <c r="Y33" s="189">
        <f>IF('נוסח א'!Y42="צוינו 4 מרכיבים",4,IF('נוסח א'!Y42="צוינו 3 מרכיבים",3,IF('נוסח א'!Y42="צוינו 2 מרכיבים",2,IF('נוסח א'!Y42="צוין מרכיב 1",1,0))))</f>
        <v>0</v>
      </c>
      <c r="Z33" s="243"/>
      <c r="AA33" s="190">
        <f>IF('נוסח א'!AA42="נכון",2,0)</f>
        <v>0</v>
      </c>
      <c r="AB33" s="190">
        <f>IF('נוסח א'!AB42="נכון",2,0)</f>
        <v>0</v>
      </c>
      <c r="AC33" s="191">
        <f>IF('נוסח א'!AC42=3,2,0)</f>
        <v>0</v>
      </c>
      <c r="AD33" s="191">
        <f>IF('נוסח א'!AD42="נכון",2,0)</f>
        <v>0</v>
      </c>
      <c r="AE33" s="191">
        <f>IF('נוסח א'!AE42="נכון",3,IF('נוסח א'!AE42="חלקי",1,0))</f>
        <v>0</v>
      </c>
      <c r="AF33" s="187">
        <f>IF('נוסח א'!AF42=2,2,0)</f>
        <v>0</v>
      </c>
      <c r="AG33" s="187">
        <f>IF('נוסח א'!AG42="נכון",3,IF('נוסח א'!AG42="חלקי",1,0))</f>
        <v>0</v>
      </c>
      <c r="AH33" s="187">
        <f>IF('נוסח א'!AH42=2,2,0)</f>
        <v>0</v>
      </c>
      <c r="AI33" s="187">
        <f>IF('נוסח א'!AI42="נכון",3,IF('נוסח א'!AI42="חלקי",2,0))</f>
        <v>0</v>
      </c>
      <c r="AJ33" s="187">
        <f>IF('נוסח א'!AJ42="נכון",2,0)</f>
        <v>0</v>
      </c>
      <c r="AK33" s="188">
        <f>IF('נוסח א'!AK42="נכון",3,IF('נוסח א'!AK42="חלקי - 2 נקודות",2,IF('נוסח א'!AK42="חלקי - נקודה 1",1,0)))</f>
        <v>0</v>
      </c>
      <c r="AL33" s="187">
        <f>IF('נוסח א'!AL42="נכון",2,0)</f>
        <v>0</v>
      </c>
      <c r="AM33" s="187">
        <f>IF('נוסח א'!AM42="נכון",3,IF('נוסח א'!AM42="חלקי",2,0))</f>
        <v>0</v>
      </c>
      <c r="AN33" s="192">
        <f>IF('נוסח א'!AN42=4,2,0)</f>
        <v>0</v>
      </c>
      <c r="AO33" s="192">
        <f>IF('נוסח א'!AO42="נכון",3,IF('נוסח א'!AO42="חלקי - 2 נקודות",2,IF('נוסח א'!AO42="חלקי - נקודה 1",1,0)))</f>
        <v>0</v>
      </c>
      <c r="AP33" s="192">
        <f>IF('נוסח א'!AP42="ב",2,0)</f>
        <v>0</v>
      </c>
      <c r="AQ33" s="192">
        <f>IF('נוסח א'!AQ42="נכון",2,0)</f>
        <v>0</v>
      </c>
      <c r="AR33" s="193">
        <f t="shared" si="0"/>
        <v>0</v>
      </c>
      <c r="AS33" s="193">
        <f t="shared" si="1"/>
        <v>0</v>
      </c>
      <c r="AT33" s="193">
        <f t="shared" si="2"/>
        <v>0</v>
      </c>
      <c r="AU33" s="194">
        <f t="shared" si="3"/>
        <v>0</v>
      </c>
      <c r="AV33" s="195">
        <f t="shared" si="4"/>
        <v>0</v>
      </c>
      <c r="AW33" s="196">
        <f>'נוסח א'!AS42</f>
        <v>0</v>
      </c>
      <c r="AX33" s="86">
        <f t="shared" si="5"/>
        <v>0</v>
      </c>
    </row>
    <row r="34" spans="1:50" x14ac:dyDescent="0.2">
      <c r="A34" s="10">
        <v>26</v>
      </c>
      <c r="B34" s="109">
        <f>'נוסח א'!B43</f>
        <v>0</v>
      </c>
      <c r="C34" s="187">
        <f>IF('נוסח א'!C43="נכון",2,IF('נוסח א'!C43="חלקי",1,0))</f>
        <v>0</v>
      </c>
      <c r="D34" s="187">
        <f>IF('נוסח א'!D43="נכון",3,IF('נוסח א'!D43="חלקי",1,0))</f>
        <v>0</v>
      </c>
      <c r="E34" s="187">
        <f>IF('נוסח א'!E43="נכון",2,0)</f>
        <v>0</v>
      </c>
      <c r="F34" s="187">
        <f>IF('נוסח א'!F43="ד",2,0)</f>
        <v>0</v>
      </c>
      <c r="G34" s="187">
        <f>IF('נוסח א'!G43="נכון",3,IF('נוסח א'!G43="חלקי",1,0))</f>
        <v>0</v>
      </c>
      <c r="H34" s="187">
        <f>IF('נוסח א'!H43="נכון",3,IF('נוסח א'!H43="חלקי",1,0))</f>
        <v>0</v>
      </c>
      <c r="I34" s="187">
        <f>IF('נוסח א'!I43="נכון",3,IF('נוסח א'!I43="חלקי",2,0))</f>
        <v>0</v>
      </c>
      <c r="J34" s="187">
        <f>IF('נוסח א'!J43="נכון",2,IF('נוסח א'!J43="חלקי",1,0))</f>
        <v>0</v>
      </c>
      <c r="K34" s="187">
        <f>IF('נוסח א'!K43="נכון",2,0)</f>
        <v>0</v>
      </c>
      <c r="L34" s="187">
        <f>IF('נוסח א'!L43="נכון",3,IF('נוסח א'!L43="חלקי",1,0))</f>
        <v>0</v>
      </c>
      <c r="M34" s="187">
        <f>IF('נוסח א'!M43=3,2,0)</f>
        <v>0</v>
      </c>
      <c r="N34" s="187">
        <f>IF('נוסח א'!N43="נכון",3,IF('נוסח א'!N43="חלקי",1,0))</f>
        <v>0</v>
      </c>
      <c r="O34" s="187">
        <f>IF('נוסח א'!O43="נכון",3,IF('נוסח א'!O43="חלקי - 2 נקודות",2,IF('נוסח א'!O43="חלקי - נקודה 1",1,0)))</f>
        <v>0</v>
      </c>
      <c r="P34" s="187">
        <f>IF('נוסח א'!P43="ב",2,0)</f>
        <v>0</v>
      </c>
      <c r="Q34" s="187">
        <f>IF('נוסח א'!Q43="נכון",3,IF('נוסח א'!Q43="חלקי",2,0))</f>
        <v>0</v>
      </c>
      <c r="R34" s="187">
        <f>IF('נוסח א'!R43=4,2,0)</f>
        <v>0</v>
      </c>
      <c r="S34" s="187">
        <f>IF('נוסח א'!S43="נכון",3,IF('נוסח א'!S43="חלקי",2,0))</f>
        <v>0</v>
      </c>
      <c r="T34" s="187">
        <f>IF('נוסח א'!T43=1,2,0)</f>
        <v>0</v>
      </c>
      <c r="U34" s="188">
        <f>IF('נוסח א'!U43="נכון",2,IF('נוסח א'!U43="חלקי",1,0))</f>
        <v>0</v>
      </c>
      <c r="V34" s="188">
        <f>IF('נוסח א'!V43="נכון",3,IF('נוסח א'!V43="חלקי - 2 נקודות",2,IF('נוסח א'!V43="חלקי - נקודה 1",1,0)))</f>
        <v>0</v>
      </c>
      <c r="W34" s="187">
        <f>IF('נוסח א'!W43="3 תשובות נכונות",3,IF('נוסח א'!W43="2 תשובות נכונות",2,IF('נוסח א'!W43="תשובה נכונה אחת",1,0)))</f>
        <v>0</v>
      </c>
      <c r="X34" s="187">
        <f>IF('נוסח א'!X43="נכון",3,IF('נוסח א'!X43="חלקי",1,0))</f>
        <v>0</v>
      </c>
      <c r="Y34" s="189">
        <f>IF('נוסח א'!Y43="צוינו 4 מרכיבים",4,IF('נוסח א'!Y43="צוינו 3 מרכיבים",3,IF('נוסח א'!Y43="צוינו 2 מרכיבים",2,IF('נוסח א'!Y43="צוין מרכיב 1",1,0))))</f>
        <v>0</v>
      </c>
      <c r="Z34" s="243"/>
      <c r="AA34" s="190">
        <f>IF('נוסח א'!AA43="נכון",2,0)</f>
        <v>0</v>
      </c>
      <c r="AB34" s="190">
        <f>IF('נוסח א'!AB43="נכון",2,0)</f>
        <v>0</v>
      </c>
      <c r="AC34" s="191">
        <f>IF('נוסח א'!AC43=3,2,0)</f>
        <v>0</v>
      </c>
      <c r="AD34" s="191">
        <f>IF('נוסח א'!AD43="נכון",2,0)</f>
        <v>0</v>
      </c>
      <c r="AE34" s="191">
        <f>IF('נוסח א'!AE43="נכון",3,IF('נוסח א'!AE43="חלקי",1,0))</f>
        <v>0</v>
      </c>
      <c r="AF34" s="187">
        <f>IF('נוסח א'!AF43=2,2,0)</f>
        <v>0</v>
      </c>
      <c r="AG34" s="187">
        <f>IF('נוסח א'!AG43="נכון",3,IF('נוסח א'!AG43="חלקי",1,0))</f>
        <v>0</v>
      </c>
      <c r="AH34" s="187">
        <f>IF('נוסח א'!AH43=2,2,0)</f>
        <v>0</v>
      </c>
      <c r="AI34" s="187">
        <f>IF('נוסח א'!AI43="נכון",3,IF('נוסח א'!AI43="חלקי",2,0))</f>
        <v>0</v>
      </c>
      <c r="AJ34" s="187">
        <f>IF('נוסח א'!AJ43="נכון",2,0)</f>
        <v>0</v>
      </c>
      <c r="AK34" s="188">
        <f>IF('נוסח א'!AK43="נכון",3,IF('נוסח א'!AK43="חלקי - 2 נקודות",2,IF('נוסח א'!AK43="חלקי - נקודה 1",1,0)))</f>
        <v>0</v>
      </c>
      <c r="AL34" s="187">
        <f>IF('נוסח א'!AL43="נכון",2,0)</f>
        <v>0</v>
      </c>
      <c r="AM34" s="187">
        <f>IF('נוסח א'!AM43="נכון",3,IF('נוסח א'!AM43="חלקי",2,0))</f>
        <v>0</v>
      </c>
      <c r="AN34" s="192">
        <f>IF('נוסח א'!AN43=4,2,0)</f>
        <v>0</v>
      </c>
      <c r="AO34" s="192">
        <f>IF('נוסח א'!AO43="נכון",3,IF('נוסח א'!AO43="חלקי - 2 נקודות",2,IF('נוסח א'!AO43="חלקי - נקודה 1",1,0)))</f>
        <v>0</v>
      </c>
      <c r="AP34" s="192">
        <f>IF('נוסח א'!AP43="ב",2,0)</f>
        <v>0</v>
      </c>
      <c r="AQ34" s="192">
        <f>IF('נוסח א'!AQ43="נכון",2,0)</f>
        <v>0</v>
      </c>
      <c r="AR34" s="193">
        <f t="shared" si="0"/>
        <v>0</v>
      </c>
      <c r="AS34" s="193">
        <f t="shared" si="1"/>
        <v>0</v>
      </c>
      <c r="AT34" s="193">
        <f t="shared" si="2"/>
        <v>0</v>
      </c>
      <c r="AU34" s="194">
        <f t="shared" si="3"/>
        <v>0</v>
      </c>
      <c r="AV34" s="195">
        <f t="shared" si="4"/>
        <v>0</v>
      </c>
      <c r="AW34" s="196">
        <f>'נוסח א'!AS43</f>
        <v>0</v>
      </c>
      <c r="AX34" s="86">
        <f t="shared" si="5"/>
        <v>0</v>
      </c>
    </row>
    <row r="35" spans="1:50" x14ac:dyDescent="0.2">
      <c r="A35" s="10">
        <v>27</v>
      </c>
      <c r="B35" s="109">
        <f>'נוסח א'!B44</f>
        <v>0</v>
      </c>
      <c r="C35" s="187">
        <f>IF('נוסח א'!C44="נכון",2,IF('נוסח א'!C44="חלקי",1,0))</f>
        <v>0</v>
      </c>
      <c r="D35" s="187">
        <f>IF('נוסח א'!D44="נכון",3,IF('נוסח א'!D44="חלקי",1,0))</f>
        <v>0</v>
      </c>
      <c r="E35" s="187">
        <f>IF('נוסח א'!E44="נכון",2,0)</f>
        <v>0</v>
      </c>
      <c r="F35" s="187">
        <f>IF('נוסח א'!F44="ד",2,0)</f>
        <v>0</v>
      </c>
      <c r="G35" s="187">
        <f>IF('נוסח א'!G44="נכון",3,IF('נוסח א'!G44="חלקי",1,0))</f>
        <v>0</v>
      </c>
      <c r="H35" s="187">
        <f>IF('נוסח א'!H44="נכון",3,IF('נוסח א'!H44="חלקי",1,0))</f>
        <v>0</v>
      </c>
      <c r="I35" s="187">
        <f>IF('נוסח א'!I44="נכון",3,IF('נוסח א'!I44="חלקי",2,0))</f>
        <v>0</v>
      </c>
      <c r="J35" s="187">
        <f>IF('נוסח א'!J44="נכון",2,IF('נוסח א'!J44="חלקי",1,0))</f>
        <v>0</v>
      </c>
      <c r="K35" s="187">
        <f>IF('נוסח א'!K44="נכון",2,0)</f>
        <v>0</v>
      </c>
      <c r="L35" s="187">
        <f>IF('נוסח א'!L44="נכון",3,IF('נוסח א'!L44="חלקי",1,0))</f>
        <v>0</v>
      </c>
      <c r="M35" s="187">
        <f>IF('נוסח א'!M44=3,2,0)</f>
        <v>0</v>
      </c>
      <c r="N35" s="187">
        <f>IF('נוסח א'!N44="נכון",3,IF('נוסח א'!N44="חלקי",1,0))</f>
        <v>0</v>
      </c>
      <c r="O35" s="187">
        <f>IF('נוסח א'!O44="נכון",3,IF('נוסח א'!O44="חלקי - 2 נקודות",2,IF('נוסח א'!O44="חלקי - נקודה 1",1,0)))</f>
        <v>0</v>
      </c>
      <c r="P35" s="187">
        <f>IF('נוסח א'!P44="ב",2,0)</f>
        <v>0</v>
      </c>
      <c r="Q35" s="187">
        <f>IF('נוסח א'!Q44="נכון",3,IF('נוסח א'!Q44="חלקי",2,0))</f>
        <v>0</v>
      </c>
      <c r="R35" s="187">
        <f>IF('נוסח א'!R44=4,2,0)</f>
        <v>0</v>
      </c>
      <c r="S35" s="187">
        <f>IF('נוסח א'!S44="נכון",3,IF('נוסח א'!S44="חלקי",2,0))</f>
        <v>0</v>
      </c>
      <c r="T35" s="187">
        <f>IF('נוסח א'!T44=1,2,0)</f>
        <v>0</v>
      </c>
      <c r="U35" s="188">
        <f>IF('נוסח א'!U44="נכון",2,IF('נוסח א'!U44="חלקי",1,0))</f>
        <v>0</v>
      </c>
      <c r="V35" s="188">
        <f>IF('נוסח א'!V44="נכון",3,IF('נוסח א'!V44="חלקי - 2 נקודות",2,IF('נוסח א'!V44="חלקי - נקודה 1",1,0)))</f>
        <v>0</v>
      </c>
      <c r="W35" s="187">
        <f>IF('נוסח א'!W44="3 תשובות נכונות",3,IF('נוסח א'!W44="2 תשובות נכונות",2,IF('נוסח א'!W44="תשובה נכונה אחת",1,0)))</f>
        <v>0</v>
      </c>
      <c r="X35" s="187">
        <f>IF('נוסח א'!X44="נכון",3,IF('נוסח א'!X44="חלקי",1,0))</f>
        <v>0</v>
      </c>
      <c r="Y35" s="189">
        <f>IF('נוסח א'!Y44="צוינו 4 מרכיבים",4,IF('נוסח א'!Y44="צוינו 3 מרכיבים",3,IF('נוסח א'!Y44="צוינו 2 מרכיבים",2,IF('נוסח א'!Y44="צוין מרכיב 1",1,0))))</f>
        <v>0</v>
      </c>
      <c r="Z35" s="242"/>
      <c r="AA35" s="190">
        <f>IF('נוסח א'!AA44="נכון",2,0)</f>
        <v>0</v>
      </c>
      <c r="AB35" s="190">
        <f>IF('נוסח א'!AB44="נכון",2,0)</f>
        <v>0</v>
      </c>
      <c r="AC35" s="191">
        <f>IF('נוסח א'!AC44=3,2,0)</f>
        <v>0</v>
      </c>
      <c r="AD35" s="191">
        <f>IF('נוסח א'!AD44="נכון",2,0)</f>
        <v>0</v>
      </c>
      <c r="AE35" s="191">
        <f>IF('נוסח א'!AE44="נכון",3,IF('נוסח א'!AE44="חלקי",1,0))</f>
        <v>0</v>
      </c>
      <c r="AF35" s="187">
        <f>IF('נוסח א'!AF44=2,2,0)</f>
        <v>0</v>
      </c>
      <c r="AG35" s="187">
        <f>IF('נוסח א'!AG44="נכון",3,IF('נוסח א'!AG44="חלקי",1,0))</f>
        <v>0</v>
      </c>
      <c r="AH35" s="187">
        <f>IF('נוסח א'!AH44=2,2,0)</f>
        <v>0</v>
      </c>
      <c r="AI35" s="187">
        <f>IF('נוסח א'!AI44="נכון",3,IF('נוסח א'!AI44="חלקי",2,0))</f>
        <v>0</v>
      </c>
      <c r="AJ35" s="187">
        <f>IF('נוסח א'!AJ44="נכון",2,0)</f>
        <v>0</v>
      </c>
      <c r="AK35" s="188">
        <f>IF('נוסח א'!AK44="נכון",3,IF('נוסח א'!AK44="חלקי - 2 נקודות",2,IF('נוסח א'!AK44="חלקי - נקודה 1",1,0)))</f>
        <v>0</v>
      </c>
      <c r="AL35" s="187">
        <f>IF('נוסח א'!AL44="נכון",2,0)</f>
        <v>0</v>
      </c>
      <c r="AM35" s="187">
        <f>IF('נוסח א'!AM44="נכון",3,IF('נוסח א'!AM44="חלקי",2,0))</f>
        <v>0</v>
      </c>
      <c r="AN35" s="192">
        <f>IF('נוסח א'!AN44=4,2,0)</f>
        <v>0</v>
      </c>
      <c r="AO35" s="192">
        <f>IF('נוסח א'!AO44="נכון",3,IF('נוסח א'!AO44="חלקי - 2 נקודות",2,IF('נוסח א'!AO44="חלקי - נקודה 1",1,0)))</f>
        <v>0</v>
      </c>
      <c r="AP35" s="192">
        <f>IF('נוסח א'!AP44="ב",2,0)</f>
        <v>0</v>
      </c>
      <c r="AQ35" s="192">
        <f>IF('נוסח א'!AQ44="נכון",2,0)</f>
        <v>0</v>
      </c>
      <c r="AR35" s="193">
        <f t="shared" si="0"/>
        <v>0</v>
      </c>
      <c r="AS35" s="193">
        <f t="shared" si="1"/>
        <v>0</v>
      </c>
      <c r="AT35" s="193">
        <f t="shared" si="2"/>
        <v>0</v>
      </c>
      <c r="AU35" s="194">
        <f t="shared" si="3"/>
        <v>0</v>
      </c>
      <c r="AV35" s="195">
        <f t="shared" si="4"/>
        <v>0</v>
      </c>
      <c r="AW35" s="196">
        <f>'נוסח א'!AS44</f>
        <v>0</v>
      </c>
      <c r="AX35" s="86">
        <f t="shared" si="5"/>
        <v>0</v>
      </c>
    </row>
    <row r="36" spans="1:50" x14ac:dyDescent="0.2">
      <c r="A36" s="10">
        <v>28</v>
      </c>
      <c r="B36" s="109">
        <f>'נוסח א'!B45</f>
        <v>0</v>
      </c>
      <c r="C36" s="187">
        <f>IF('נוסח א'!C45="נכון",2,IF('נוסח א'!C45="חלקי",1,0))</f>
        <v>0</v>
      </c>
      <c r="D36" s="187">
        <f>IF('נוסח א'!D45="נכון",3,IF('נוסח א'!D45="חלקי",1,0))</f>
        <v>0</v>
      </c>
      <c r="E36" s="187">
        <f>IF('נוסח א'!E45="נכון",2,0)</f>
        <v>0</v>
      </c>
      <c r="F36" s="187">
        <f>IF('נוסח א'!F45="ד",2,0)</f>
        <v>0</v>
      </c>
      <c r="G36" s="187">
        <f>IF('נוסח א'!G45="נכון",3,IF('נוסח א'!G45="חלקי",1,0))</f>
        <v>0</v>
      </c>
      <c r="H36" s="187">
        <f>IF('נוסח א'!H45="נכון",3,IF('נוסח א'!H45="חלקי",1,0))</f>
        <v>0</v>
      </c>
      <c r="I36" s="187">
        <f>IF('נוסח א'!I45="נכון",3,IF('נוסח א'!I45="חלקי",2,0))</f>
        <v>0</v>
      </c>
      <c r="J36" s="187">
        <f>IF('נוסח א'!J45="נכון",2,IF('נוסח א'!J45="חלקי",1,0))</f>
        <v>0</v>
      </c>
      <c r="K36" s="187">
        <f>IF('נוסח א'!K45="נכון",2,0)</f>
        <v>0</v>
      </c>
      <c r="L36" s="187">
        <f>IF('נוסח א'!L45="נכון",3,IF('נוסח א'!L45="חלקי",1,0))</f>
        <v>0</v>
      </c>
      <c r="M36" s="187">
        <f>IF('נוסח א'!M45=3,2,0)</f>
        <v>0</v>
      </c>
      <c r="N36" s="187">
        <f>IF('נוסח א'!N45="נכון",3,IF('נוסח א'!N45="חלקי",1,0))</f>
        <v>0</v>
      </c>
      <c r="O36" s="187">
        <f>IF('נוסח א'!O45="נכון",3,IF('נוסח א'!O45="חלקי - 2 נקודות",2,IF('נוסח א'!O45="חלקי - נקודה 1",1,0)))</f>
        <v>0</v>
      </c>
      <c r="P36" s="187">
        <f>IF('נוסח א'!P45="ב",2,0)</f>
        <v>0</v>
      </c>
      <c r="Q36" s="187">
        <f>IF('נוסח א'!Q45="נכון",3,IF('נוסח א'!Q45="חלקי",2,0))</f>
        <v>0</v>
      </c>
      <c r="R36" s="187">
        <f>IF('נוסח א'!R45=4,2,0)</f>
        <v>0</v>
      </c>
      <c r="S36" s="187">
        <f>IF('נוסח א'!S45="נכון",3,IF('נוסח א'!S45="חלקי",2,0))</f>
        <v>0</v>
      </c>
      <c r="T36" s="187">
        <f>IF('נוסח א'!T45=1,2,0)</f>
        <v>0</v>
      </c>
      <c r="U36" s="188">
        <f>IF('נוסח א'!U45="נכון",2,IF('נוסח א'!U45="חלקי",1,0))</f>
        <v>0</v>
      </c>
      <c r="V36" s="188">
        <f>IF('נוסח א'!V45="נכון",3,IF('נוסח א'!V45="חלקי - 2 נקודות",2,IF('נוסח א'!V45="חלקי - נקודה 1",1,0)))</f>
        <v>0</v>
      </c>
      <c r="W36" s="187">
        <f>IF('נוסח א'!W45="3 תשובות נכונות",3,IF('נוסח א'!W45="2 תשובות נכונות",2,IF('נוסח א'!W45="תשובה נכונה אחת",1,0)))</f>
        <v>0</v>
      </c>
      <c r="X36" s="187">
        <f>IF('נוסח א'!X45="נכון",3,IF('נוסח א'!X45="חלקי",1,0))</f>
        <v>0</v>
      </c>
      <c r="Y36" s="189">
        <f>IF('נוסח א'!Y45="צוינו 4 מרכיבים",4,IF('נוסח א'!Y45="צוינו 3 מרכיבים",3,IF('נוסח א'!Y45="צוינו 2 מרכיבים",2,IF('נוסח א'!Y45="צוין מרכיב 1",1,0))))</f>
        <v>0</v>
      </c>
      <c r="Z36" s="243"/>
      <c r="AA36" s="190">
        <f>IF('נוסח א'!AA45="נכון",2,0)</f>
        <v>0</v>
      </c>
      <c r="AB36" s="190">
        <f>IF('נוסח א'!AB45="נכון",2,0)</f>
        <v>0</v>
      </c>
      <c r="AC36" s="191">
        <f>IF('נוסח א'!AC45=3,2,0)</f>
        <v>0</v>
      </c>
      <c r="AD36" s="191">
        <f>IF('נוסח א'!AD45="נכון",2,0)</f>
        <v>0</v>
      </c>
      <c r="AE36" s="191">
        <f>IF('נוסח א'!AE45="נכון",3,IF('נוסח א'!AE45="חלקי",1,0))</f>
        <v>0</v>
      </c>
      <c r="AF36" s="187">
        <f>IF('נוסח א'!AF45=2,2,0)</f>
        <v>0</v>
      </c>
      <c r="AG36" s="187">
        <f>IF('נוסח א'!AG45="נכון",3,IF('נוסח א'!AG45="חלקי",1,0))</f>
        <v>0</v>
      </c>
      <c r="AH36" s="187">
        <f>IF('נוסח א'!AH45=2,2,0)</f>
        <v>0</v>
      </c>
      <c r="AI36" s="187">
        <f>IF('נוסח א'!AI45="נכון",3,IF('נוסח א'!AI45="חלקי",2,0))</f>
        <v>0</v>
      </c>
      <c r="AJ36" s="187">
        <f>IF('נוסח א'!AJ45="נכון",2,0)</f>
        <v>0</v>
      </c>
      <c r="AK36" s="188">
        <f>IF('נוסח א'!AK45="נכון",3,IF('נוסח א'!AK45="חלקי - 2 נקודות",2,IF('נוסח א'!AK45="חלקי - נקודה 1",1,0)))</f>
        <v>0</v>
      </c>
      <c r="AL36" s="187">
        <f>IF('נוסח א'!AL45="נכון",2,0)</f>
        <v>0</v>
      </c>
      <c r="AM36" s="187">
        <f>IF('נוסח א'!AM45="נכון",3,IF('נוסח א'!AM45="חלקי",2,0))</f>
        <v>0</v>
      </c>
      <c r="AN36" s="192">
        <f>IF('נוסח א'!AN45=4,2,0)</f>
        <v>0</v>
      </c>
      <c r="AO36" s="192">
        <f>IF('נוסח א'!AO45="נכון",3,IF('נוסח א'!AO45="חלקי - 2 נקודות",2,IF('נוסח א'!AO45="חלקי - נקודה 1",1,0)))</f>
        <v>0</v>
      </c>
      <c r="AP36" s="192">
        <f>IF('נוסח א'!AP45="ב",2,0)</f>
        <v>0</v>
      </c>
      <c r="AQ36" s="192">
        <f>IF('נוסח א'!AQ45="נכון",2,0)</f>
        <v>0</v>
      </c>
      <c r="AR36" s="193">
        <f t="shared" si="0"/>
        <v>0</v>
      </c>
      <c r="AS36" s="193">
        <f t="shared" si="1"/>
        <v>0</v>
      </c>
      <c r="AT36" s="193">
        <f t="shared" si="2"/>
        <v>0</v>
      </c>
      <c r="AU36" s="194">
        <f t="shared" si="3"/>
        <v>0</v>
      </c>
      <c r="AV36" s="195">
        <f t="shared" si="4"/>
        <v>0</v>
      </c>
      <c r="AW36" s="196">
        <f>'נוסח א'!AS45</f>
        <v>0</v>
      </c>
      <c r="AX36" s="86">
        <f t="shared" si="5"/>
        <v>0</v>
      </c>
    </row>
    <row r="37" spans="1:50" x14ac:dyDescent="0.2">
      <c r="A37" s="10">
        <v>29</v>
      </c>
      <c r="B37" s="109">
        <f>'נוסח א'!B46</f>
        <v>0</v>
      </c>
      <c r="C37" s="187">
        <f>IF('נוסח א'!C46="נכון",2,IF('נוסח א'!C46="חלקי",1,0))</f>
        <v>0</v>
      </c>
      <c r="D37" s="187">
        <f>IF('נוסח א'!D46="נכון",3,IF('נוסח א'!D46="חלקי",1,0))</f>
        <v>0</v>
      </c>
      <c r="E37" s="187">
        <f>IF('נוסח א'!E46="נכון",2,0)</f>
        <v>0</v>
      </c>
      <c r="F37" s="187">
        <f>IF('נוסח א'!F46="ד",2,0)</f>
        <v>0</v>
      </c>
      <c r="G37" s="187">
        <f>IF('נוסח א'!G46="נכון",3,IF('נוסח א'!G46="חלקי",1,0))</f>
        <v>0</v>
      </c>
      <c r="H37" s="187">
        <f>IF('נוסח א'!H46="נכון",3,IF('נוסח א'!H46="חלקי",1,0))</f>
        <v>0</v>
      </c>
      <c r="I37" s="187">
        <f>IF('נוסח א'!I46="נכון",3,IF('נוסח א'!I46="חלקי",2,0))</f>
        <v>0</v>
      </c>
      <c r="J37" s="187">
        <f>IF('נוסח א'!J46="נכון",2,IF('נוסח א'!J46="חלקי",1,0))</f>
        <v>0</v>
      </c>
      <c r="K37" s="187">
        <f>IF('נוסח א'!K46="נכון",2,0)</f>
        <v>0</v>
      </c>
      <c r="L37" s="187">
        <f>IF('נוסח א'!L46="נכון",3,IF('נוסח א'!L46="חלקי",1,0))</f>
        <v>0</v>
      </c>
      <c r="M37" s="187">
        <f>IF('נוסח א'!M46=3,2,0)</f>
        <v>0</v>
      </c>
      <c r="N37" s="187">
        <f>IF('נוסח א'!N46="נכון",3,IF('נוסח א'!N46="חלקי",1,0))</f>
        <v>0</v>
      </c>
      <c r="O37" s="187">
        <f>IF('נוסח א'!O46="נכון",3,IF('נוסח א'!O46="חלקי - 2 נקודות",2,IF('נוסח א'!O46="חלקי - נקודה 1",1,0)))</f>
        <v>0</v>
      </c>
      <c r="P37" s="187">
        <f>IF('נוסח א'!P46="ב",2,0)</f>
        <v>0</v>
      </c>
      <c r="Q37" s="187">
        <f>IF('נוסח א'!Q46="נכון",3,IF('נוסח א'!Q46="חלקי",2,0))</f>
        <v>0</v>
      </c>
      <c r="R37" s="187">
        <f>IF('נוסח א'!R46=4,2,0)</f>
        <v>0</v>
      </c>
      <c r="S37" s="187">
        <f>IF('נוסח א'!S46="נכון",3,IF('נוסח א'!S46="חלקי",2,0))</f>
        <v>0</v>
      </c>
      <c r="T37" s="187">
        <f>IF('נוסח א'!T46=1,2,0)</f>
        <v>0</v>
      </c>
      <c r="U37" s="188">
        <f>IF('נוסח א'!U46="נכון",2,IF('נוסח א'!U46="חלקי",1,0))</f>
        <v>0</v>
      </c>
      <c r="V37" s="188">
        <f>IF('נוסח א'!V46="נכון",3,IF('נוסח א'!V46="חלקי - 2 נקודות",2,IF('נוסח א'!V46="חלקי - נקודה 1",1,0)))</f>
        <v>0</v>
      </c>
      <c r="W37" s="187">
        <f>IF('נוסח א'!W46="3 תשובות נכונות",3,IF('נוסח א'!W46="2 תשובות נכונות",2,IF('נוסח א'!W46="תשובה נכונה אחת",1,0)))</f>
        <v>0</v>
      </c>
      <c r="X37" s="187">
        <f>IF('נוסח א'!X46="נכון",3,IF('נוסח א'!X46="חלקי",1,0))</f>
        <v>0</v>
      </c>
      <c r="Y37" s="189">
        <f>IF('נוסח א'!Y46="צוינו 4 מרכיבים",4,IF('נוסח א'!Y46="צוינו 3 מרכיבים",3,IF('נוסח א'!Y46="צוינו 2 מרכיבים",2,IF('נוסח א'!Y46="צוין מרכיב 1",1,0))))</f>
        <v>0</v>
      </c>
      <c r="Z37" s="243"/>
      <c r="AA37" s="190">
        <f>IF('נוסח א'!AA46="נכון",2,0)</f>
        <v>0</v>
      </c>
      <c r="AB37" s="190">
        <f>IF('נוסח א'!AB46="נכון",2,0)</f>
        <v>0</v>
      </c>
      <c r="AC37" s="191">
        <f>IF('נוסח א'!AC46=3,2,0)</f>
        <v>0</v>
      </c>
      <c r="AD37" s="191">
        <f>IF('נוסח א'!AD46="נכון",2,0)</f>
        <v>0</v>
      </c>
      <c r="AE37" s="191">
        <f>IF('נוסח א'!AE46="נכון",3,IF('נוסח א'!AE46="חלקי",1,0))</f>
        <v>0</v>
      </c>
      <c r="AF37" s="187">
        <f>IF('נוסח א'!AF46=2,2,0)</f>
        <v>0</v>
      </c>
      <c r="AG37" s="187">
        <f>IF('נוסח א'!AG46="נכון",3,IF('נוסח א'!AG46="חלקי",1,0))</f>
        <v>0</v>
      </c>
      <c r="AH37" s="187">
        <f>IF('נוסח א'!AH46=2,2,0)</f>
        <v>0</v>
      </c>
      <c r="AI37" s="187">
        <f>IF('נוסח א'!AI46="נכון",3,IF('נוסח א'!AI46="חלקי",2,0))</f>
        <v>0</v>
      </c>
      <c r="AJ37" s="187">
        <f>IF('נוסח א'!AJ46="נכון",2,0)</f>
        <v>0</v>
      </c>
      <c r="AK37" s="188">
        <f>IF('נוסח א'!AK46="נכון",3,IF('נוסח א'!AK46="חלקי - 2 נקודות",2,IF('נוסח א'!AK46="חלקי - נקודה 1",1,0)))</f>
        <v>0</v>
      </c>
      <c r="AL37" s="187">
        <f>IF('נוסח א'!AL46="נכון",2,0)</f>
        <v>0</v>
      </c>
      <c r="AM37" s="187">
        <f>IF('נוסח א'!AM46="נכון",3,IF('נוסח א'!AM46="חלקי",2,0))</f>
        <v>0</v>
      </c>
      <c r="AN37" s="192">
        <f>IF('נוסח א'!AN46=4,2,0)</f>
        <v>0</v>
      </c>
      <c r="AO37" s="192">
        <f>IF('נוסח א'!AO46="נכון",3,IF('נוסח א'!AO46="חלקי - 2 נקודות",2,IF('נוסח א'!AO46="חלקי - נקודה 1",1,0)))</f>
        <v>0</v>
      </c>
      <c r="AP37" s="192">
        <f>IF('נוסח א'!AP46="ב",2,0)</f>
        <v>0</v>
      </c>
      <c r="AQ37" s="192">
        <f>IF('נוסח א'!AQ46="נכון",2,0)</f>
        <v>0</v>
      </c>
      <c r="AR37" s="193">
        <f t="shared" si="0"/>
        <v>0</v>
      </c>
      <c r="AS37" s="193">
        <f t="shared" si="1"/>
        <v>0</v>
      </c>
      <c r="AT37" s="193">
        <f t="shared" si="2"/>
        <v>0</v>
      </c>
      <c r="AU37" s="194">
        <f t="shared" si="3"/>
        <v>0</v>
      </c>
      <c r="AV37" s="195">
        <f t="shared" si="4"/>
        <v>0</v>
      </c>
      <c r="AW37" s="196">
        <f>'נוסח א'!AS46</f>
        <v>0</v>
      </c>
      <c r="AX37" s="86">
        <f t="shared" si="5"/>
        <v>0</v>
      </c>
    </row>
    <row r="38" spans="1:50" x14ac:dyDescent="0.2">
      <c r="A38" s="10">
        <v>30</v>
      </c>
      <c r="B38" s="109">
        <f>'נוסח א'!B47</f>
        <v>0</v>
      </c>
      <c r="C38" s="187">
        <f>IF('נוסח א'!C47="נכון",2,IF('נוסח א'!C47="חלקי",1,0))</f>
        <v>0</v>
      </c>
      <c r="D38" s="187">
        <f>IF('נוסח א'!D47="נכון",3,IF('נוסח א'!D47="חלקי",1,0))</f>
        <v>0</v>
      </c>
      <c r="E38" s="187">
        <f>IF('נוסח א'!E47="נכון",2,0)</f>
        <v>0</v>
      </c>
      <c r="F38" s="187">
        <f>IF('נוסח א'!F47="ד",2,0)</f>
        <v>0</v>
      </c>
      <c r="G38" s="187">
        <f>IF('נוסח א'!G47="נכון",3,IF('נוסח א'!G47="חלקי",1,0))</f>
        <v>0</v>
      </c>
      <c r="H38" s="187">
        <f>IF('נוסח א'!H47="נכון",3,IF('נוסח א'!H47="חלקי",1,0))</f>
        <v>0</v>
      </c>
      <c r="I38" s="187">
        <f>IF('נוסח א'!I47="נכון",3,IF('נוסח א'!I47="חלקי",2,0))</f>
        <v>0</v>
      </c>
      <c r="J38" s="187">
        <f>IF('נוסח א'!J47="נכון",2,IF('נוסח א'!J47="חלקי",1,0))</f>
        <v>0</v>
      </c>
      <c r="K38" s="187">
        <f>IF('נוסח א'!K47="נכון",2,0)</f>
        <v>0</v>
      </c>
      <c r="L38" s="187">
        <f>IF('נוסח א'!L47="נכון",3,IF('נוסח א'!L47="חלקי",1,0))</f>
        <v>0</v>
      </c>
      <c r="M38" s="187">
        <f>IF('נוסח א'!M47=3,2,0)</f>
        <v>0</v>
      </c>
      <c r="N38" s="187">
        <f>IF('נוסח א'!N47="נכון",3,IF('נוסח א'!N47="חלקי",1,0))</f>
        <v>0</v>
      </c>
      <c r="O38" s="187">
        <f>IF('נוסח א'!O47="נכון",3,IF('נוסח א'!O47="חלקי - 2 נקודות",2,IF('נוסח א'!O47="חלקי - נקודה 1",1,0)))</f>
        <v>0</v>
      </c>
      <c r="P38" s="187">
        <f>IF('נוסח א'!P47="ב",2,0)</f>
        <v>0</v>
      </c>
      <c r="Q38" s="187">
        <f>IF('נוסח א'!Q47="נכון",3,IF('נוסח א'!Q47="חלקי",2,0))</f>
        <v>0</v>
      </c>
      <c r="R38" s="187">
        <f>IF('נוסח א'!R47=4,2,0)</f>
        <v>0</v>
      </c>
      <c r="S38" s="187">
        <f>IF('נוסח א'!S47="נכון",3,IF('נוסח א'!S47="חלקי",2,0))</f>
        <v>0</v>
      </c>
      <c r="T38" s="187">
        <f>IF('נוסח א'!T47=1,2,0)</f>
        <v>0</v>
      </c>
      <c r="U38" s="188">
        <f>IF('נוסח א'!U47="נכון",2,IF('נוסח א'!U47="חלקי",1,0))</f>
        <v>0</v>
      </c>
      <c r="V38" s="188">
        <f>IF('נוסח א'!V47="נכון",3,IF('נוסח א'!V47="חלקי - 2 נקודות",2,IF('נוסח א'!V47="חלקי - נקודה 1",1,0)))</f>
        <v>0</v>
      </c>
      <c r="W38" s="187">
        <f>IF('נוסח א'!W47="3 תשובות נכונות",3,IF('נוסח א'!W47="2 תשובות נכונות",2,IF('נוסח א'!W47="תשובה נכונה אחת",1,0)))</f>
        <v>0</v>
      </c>
      <c r="X38" s="187">
        <f>IF('נוסח א'!X47="נכון",3,IF('נוסח א'!X47="חלקי",1,0))</f>
        <v>0</v>
      </c>
      <c r="Y38" s="189">
        <f>IF('נוסח א'!Y47="צוינו 4 מרכיבים",4,IF('נוסח א'!Y47="צוינו 3 מרכיבים",3,IF('נוסח א'!Y47="צוינו 2 מרכיבים",2,IF('נוסח א'!Y47="צוין מרכיב 1",1,0))))</f>
        <v>0</v>
      </c>
      <c r="Z38" s="242"/>
      <c r="AA38" s="190">
        <f>IF('נוסח א'!AA47="נכון",2,0)</f>
        <v>0</v>
      </c>
      <c r="AB38" s="190">
        <f>IF('נוסח א'!AB47="נכון",2,0)</f>
        <v>0</v>
      </c>
      <c r="AC38" s="191">
        <f>IF('נוסח א'!AC47=3,2,0)</f>
        <v>0</v>
      </c>
      <c r="AD38" s="191">
        <f>IF('נוסח א'!AD47="נכון",2,0)</f>
        <v>0</v>
      </c>
      <c r="AE38" s="191">
        <f>IF('נוסח א'!AE47="נכון",3,IF('נוסח א'!AE47="חלקי",1,0))</f>
        <v>0</v>
      </c>
      <c r="AF38" s="187">
        <f>IF('נוסח א'!AF47=2,2,0)</f>
        <v>0</v>
      </c>
      <c r="AG38" s="187">
        <f>IF('נוסח א'!AG47="נכון",3,IF('נוסח א'!AG47="חלקי",1,0))</f>
        <v>0</v>
      </c>
      <c r="AH38" s="187">
        <f>IF('נוסח א'!AH47=2,2,0)</f>
        <v>0</v>
      </c>
      <c r="AI38" s="187">
        <f>IF('נוסח א'!AI47="נכון",3,IF('נוסח א'!AI47="חלקי",2,0))</f>
        <v>0</v>
      </c>
      <c r="AJ38" s="187">
        <f>IF('נוסח א'!AJ47="נכון",2,0)</f>
        <v>0</v>
      </c>
      <c r="AK38" s="188">
        <f>IF('נוסח א'!AK47="נכון",3,IF('נוסח א'!AK47="חלקי - 2 נקודות",2,IF('נוסח א'!AK47="חלקי - נקודה 1",1,0)))</f>
        <v>0</v>
      </c>
      <c r="AL38" s="187">
        <f>IF('נוסח א'!AL47="נכון",2,0)</f>
        <v>0</v>
      </c>
      <c r="AM38" s="187">
        <f>IF('נוסח א'!AM47="נכון",3,IF('נוסח א'!AM47="חלקי",2,0))</f>
        <v>0</v>
      </c>
      <c r="AN38" s="192">
        <f>IF('נוסח א'!AN47=4,2,0)</f>
        <v>0</v>
      </c>
      <c r="AO38" s="192">
        <f>IF('נוסח א'!AO47="נכון",3,IF('נוסח א'!AO47="חלקי - 2 נקודות",2,IF('נוסח א'!AO47="חלקי - נקודה 1",1,0)))</f>
        <v>0</v>
      </c>
      <c r="AP38" s="192">
        <f>IF('נוסח א'!AP47="ב",2,0)</f>
        <v>0</v>
      </c>
      <c r="AQ38" s="192">
        <f>IF('נוסח א'!AQ47="נכון",2,0)</f>
        <v>0</v>
      </c>
      <c r="AR38" s="193">
        <f t="shared" si="0"/>
        <v>0</v>
      </c>
      <c r="AS38" s="193">
        <f t="shared" si="1"/>
        <v>0</v>
      </c>
      <c r="AT38" s="193">
        <f t="shared" si="2"/>
        <v>0</v>
      </c>
      <c r="AU38" s="194">
        <f t="shared" si="3"/>
        <v>0</v>
      </c>
      <c r="AV38" s="195">
        <f t="shared" si="4"/>
        <v>0</v>
      </c>
      <c r="AW38" s="196">
        <f>'נוסח א'!AS47</f>
        <v>0</v>
      </c>
      <c r="AX38" s="86">
        <f t="shared" si="5"/>
        <v>0</v>
      </c>
    </row>
    <row r="39" spans="1:50" x14ac:dyDescent="0.2">
      <c r="A39" s="10">
        <v>31</v>
      </c>
      <c r="B39" s="109">
        <f>'נוסח א'!B48</f>
        <v>0</v>
      </c>
      <c r="C39" s="187">
        <f>IF('נוסח א'!C48="נכון",2,IF('נוסח א'!C48="חלקי",1,0))</f>
        <v>0</v>
      </c>
      <c r="D39" s="187">
        <f>IF('נוסח א'!D48="נכון",3,IF('נוסח א'!D48="חלקי",1,0))</f>
        <v>0</v>
      </c>
      <c r="E39" s="187">
        <f>IF('נוסח א'!E48="נכון",2,0)</f>
        <v>0</v>
      </c>
      <c r="F39" s="187">
        <f>IF('נוסח א'!F48="ד",2,0)</f>
        <v>0</v>
      </c>
      <c r="G39" s="187">
        <f>IF('נוסח א'!G48="נכון",3,IF('נוסח א'!G48="חלקי",1,0))</f>
        <v>0</v>
      </c>
      <c r="H39" s="187">
        <f>IF('נוסח א'!H48="נכון",3,IF('נוסח א'!H48="חלקי",1,0))</f>
        <v>0</v>
      </c>
      <c r="I39" s="187">
        <f>IF('נוסח א'!I48="נכון",3,IF('נוסח א'!I48="חלקי",2,0))</f>
        <v>0</v>
      </c>
      <c r="J39" s="187">
        <f>IF('נוסח א'!J48="נכון",2,IF('נוסח א'!J48="חלקי",1,0))</f>
        <v>0</v>
      </c>
      <c r="K39" s="187">
        <f>IF('נוסח א'!K48="נכון",2,0)</f>
        <v>0</v>
      </c>
      <c r="L39" s="187">
        <f>IF('נוסח א'!L48="נכון",3,IF('נוסח א'!L48="חלקי",1,0))</f>
        <v>0</v>
      </c>
      <c r="M39" s="187">
        <f>IF('נוסח א'!M48=3,2,0)</f>
        <v>0</v>
      </c>
      <c r="N39" s="187">
        <f>IF('נוסח א'!N48="נכון",3,IF('נוסח א'!N48="חלקי",1,0))</f>
        <v>0</v>
      </c>
      <c r="O39" s="187">
        <f>IF('נוסח א'!O48="נכון",3,IF('נוסח א'!O48="חלקי - 2 נקודות",2,IF('נוסח א'!O48="חלקי - נקודה 1",1,0)))</f>
        <v>0</v>
      </c>
      <c r="P39" s="187">
        <f>IF('נוסח א'!P48="ב",2,0)</f>
        <v>0</v>
      </c>
      <c r="Q39" s="187">
        <f>IF('נוסח א'!Q48="נכון",3,IF('נוסח א'!Q48="חלקי",2,0))</f>
        <v>0</v>
      </c>
      <c r="R39" s="187">
        <f>IF('נוסח א'!R48=4,2,0)</f>
        <v>0</v>
      </c>
      <c r="S39" s="187">
        <f>IF('נוסח א'!S48="נכון",3,IF('נוסח א'!S48="חלקי",2,0))</f>
        <v>0</v>
      </c>
      <c r="T39" s="187">
        <f>IF('נוסח א'!T48=1,2,0)</f>
        <v>0</v>
      </c>
      <c r="U39" s="188">
        <f>IF('נוסח א'!U48="נכון",2,IF('נוסח א'!U48="חלקי",1,0))</f>
        <v>0</v>
      </c>
      <c r="V39" s="188">
        <f>IF('נוסח א'!V48="נכון",3,IF('נוסח א'!V48="חלקי - 2 נקודות",2,IF('נוסח א'!V48="חלקי - נקודה 1",1,0)))</f>
        <v>0</v>
      </c>
      <c r="W39" s="187">
        <f>IF('נוסח א'!W48="3 תשובות נכונות",3,IF('נוסח א'!W48="2 תשובות נכונות",2,IF('נוסח א'!W48="תשובה נכונה אחת",1,0)))</f>
        <v>0</v>
      </c>
      <c r="X39" s="187">
        <f>IF('נוסח א'!X48="נכון",3,IF('נוסח א'!X48="חלקי",1,0))</f>
        <v>0</v>
      </c>
      <c r="Y39" s="189">
        <f>IF('נוסח א'!Y48="צוינו 4 מרכיבים",4,IF('נוסח א'!Y48="צוינו 3 מרכיבים",3,IF('נוסח א'!Y48="צוינו 2 מרכיבים",2,IF('נוסח א'!Y48="צוין מרכיב 1",1,0))))</f>
        <v>0</v>
      </c>
      <c r="Z39" s="243"/>
      <c r="AA39" s="190">
        <f>IF('נוסח א'!AA48="נכון",2,0)</f>
        <v>0</v>
      </c>
      <c r="AB39" s="190">
        <f>IF('נוסח א'!AB48="נכון",2,0)</f>
        <v>0</v>
      </c>
      <c r="AC39" s="191">
        <f>IF('נוסח א'!AC48=3,2,0)</f>
        <v>0</v>
      </c>
      <c r="AD39" s="191">
        <f>IF('נוסח א'!AD48="נכון",2,0)</f>
        <v>0</v>
      </c>
      <c r="AE39" s="191">
        <f>IF('נוסח א'!AE48="נכון",3,IF('נוסח א'!AE48="חלקי",1,0))</f>
        <v>0</v>
      </c>
      <c r="AF39" s="187">
        <f>IF('נוסח א'!AF48=2,2,0)</f>
        <v>0</v>
      </c>
      <c r="AG39" s="187">
        <f>IF('נוסח א'!AG48="נכון",3,IF('נוסח א'!AG48="חלקי",1,0))</f>
        <v>0</v>
      </c>
      <c r="AH39" s="187">
        <f>IF('נוסח א'!AH48=2,2,0)</f>
        <v>0</v>
      </c>
      <c r="AI39" s="187">
        <f>IF('נוסח א'!AI48="נכון",3,IF('נוסח א'!AI48="חלקי",2,0))</f>
        <v>0</v>
      </c>
      <c r="AJ39" s="187">
        <f>IF('נוסח א'!AJ48="נכון",2,0)</f>
        <v>0</v>
      </c>
      <c r="AK39" s="188">
        <f>IF('נוסח א'!AK48="נכון",3,IF('נוסח א'!AK48="חלקי - 2 נקודות",2,IF('נוסח א'!AK48="חלקי - נקודה 1",1,0)))</f>
        <v>0</v>
      </c>
      <c r="AL39" s="187">
        <f>IF('נוסח א'!AL48="נכון",2,0)</f>
        <v>0</v>
      </c>
      <c r="AM39" s="187">
        <f>IF('נוסח א'!AM48="נכון",3,IF('נוסח א'!AM48="חלקי",2,0))</f>
        <v>0</v>
      </c>
      <c r="AN39" s="192">
        <f>IF('נוסח א'!AN48=4,2,0)</f>
        <v>0</v>
      </c>
      <c r="AO39" s="192">
        <f>IF('נוסח א'!AO48="נכון",3,IF('נוסח א'!AO48="חלקי - 2 נקודות",2,IF('נוסח א'!AO48="חלקי - נקודה 1",1,0)))</f>
        <v>0</v>
      </c>
      <c r="AP39" s="192">
        <f>IF('נוסח א'!AP48="ב",2,0)</f>
        <v>0</v>
      </c>
      <c r="AQ39" s="192">
        <f>IF('נוסח א'!AQ48="נכון",2,0)</f>
        <v>0</v>
      </c>
      <c r="AR39" s="193">
        <f t="shared" si="0"/>
        <v>0</v>
      </c>
      <c r="AS39" s="193">
        <f t="shared" si="1"/>
        <v>0</v>
      </c>
      <c r="AT39" s="193">
        <f t="shared" si="2"/>
        <v>0</v>
      </c>
      <c r="AU39" s="194">
        <f t="shared" si="3"/>
        <v>0</v>
      </c>
      <c r="AV39" s="195">
        <f t="shared" si="4"/>
        <v>0</v>
      </c>
      <c r="AW39" s="196">
        <f>'נוסח א'!AS48</f>
        <v>0</v>
      </c>
      <c r="AX39" s="86">
        <f t="shared" si="5"/>
        <v>0</v>
      </c>
    </row>
    <row r="40" spans="1:50" x14ac:dyDescent="0.2">
      <c r="A40" s="10">
        <v>32</v>
      </c>
      <c r="B40" s="109">
        <f>'נוסח א'!B49</f>
        <v>0</v>
      </c>
      <c r="C40" s="187">
        <f>IF('נוסח א'!C49="נכון",2,IF('נוסח א'!C49="חלקי",1,0))</f>
        <v>0</v>
      </c>
      <c r="D40" s="187">
        <f>IF('נוסח א'!D49="נכון",3,IF('נוסח א'!D49="חלקי",1,0))</f>
        <v>0</v>
      </c>
      <c r="E40" s="187">
        <f>IF('נוסח א'!E49="נכון",2,0)</f>
        <v>0</v>
      </c>
      <c r="F40" s="187">
        <f>IF('נוסח א'!F49="ד",2,0)</f>
        <v>0</v>
      </c>
      <c r="G40" s="187">
        <f>IF('נוסח א'!G49="נכון",3,IF('נוסח א'!G49="חלקי",1,0))</f>
        <v>0</v>
      </c>
      <c r="H40" s="187">
        <f>IF('נוסח א'!H49="נכון",3,IF('נוסח א'!H49="חלקי",1,0))</f>
        <v>0</v>
      </c>
      <c r="I40" s="187">
        <f>IF('נוסח א'!I49="נכון",3,IF('נוסח א'!I49="חלקי",2,0))</f>
        <v>0</v>
      </c>
      <c r="J40" s="187">
        <f>IF('נוסח א'!J49="נכון",2,IF('נוסח א'!J49="חלקי",1,0))</f>
        <v>0</v>
      </c>
      <c r="K40" s="187">
        <f>IF('נוסח א'!K49="נכון",2,0)</f>
        <v>0</v>
      </c>
      <c r="L40" s="187">
        <f>IF('נוסח א'!L49="נכון",3,IF('נוסח א'!L49="חלקי",1,0))</f>
        <v>0</v>
      </c>
      <c r="M40" s="187">
        <f>IF('נוסח א'!M49=3,2,0)</f>
        <v>0</v>
      </c>
      <c r="N40" s="187">
        <f>IF('נוסח א'!N49="נכון",3,IF('נוסח א'!N49="חלקי",1,0))</f>
        <v>0</v>
      </c>
      <c r="O40" s="187">
        <f>IF('נוסח א'!O49="נכון",3,IF('נוסח א'!O49="חלקי - 2 נקודות",2,IF('נוסח א'!O49="חלקי - נקודה 1",1,0)))</f>
        <v>0</v>
      </c>
      <c r="P40" s="187">
        <f>IF('נוסח א'!P49="ב",2,0)</f>
        <v>0</v>
      </c>
      <c r="Q40" s="187">
        <f>IF('נוסח א'!Q49="נכון",3,IF('נוסח א'!Q49="חלקי",2,0))</f>
        <v>0</v>
      </c>
      <c r="R40" s="187">
        <f>IF('נוסח א'!R49=4,2,0)</f>
        <v>0</v>
      </c>
      <c r="S40" s="187">
        <f>IF('נוסח א'!S49="נכון",3,IF('נוסח א'!S49="חלקי",2,0))</f>
        <v>0</v>
      </c>
      <c r="T40" s="187">
        <f>IF('נוסח א'!T49=1,2,0)</f>
        <v>0</v>
      </c>
      <c r="U40" s="188">
        <f>IF('נוסח א'!U49="נכון",2,IF('נוסח א'!U49="חלקי",1,0))</f>
        <v>0</v>
      </c>
      <c r="V40" s="188">
        <f>IF('נוסח א'!V49="נכון",3,IF('נוסח א'!V49="חלקי - 2 נקודות",2,IF('נוסח א'!V49="חלקי - נקודה 1",1,0)))</f>
        <v>0</v>
      </c>
      <c r="W40" s="187">
        <f>IF('נוסח א'!W49="3 תשובות נכונות",3,IF('נוסח א'!W49="2 תשובות נכונות",2,IF('נוסח א'!W49="תשובה נכונה אחת",1,0)))</f>
        <v>0</v>
      </c>
      <c r="X40" s="187">
        <f>IF('נוסח א'!X49="נכון",3,IF('נוסח א'!X49="חלקי",1,0))</f>
        <v>0</v>
      </c>
      <c r="Y40" s="189">
        <f>IF('נוסח א'!Y49="צוינו 4 מרכיבים",4,IF('נוסח א'!Y49="צוינו 3 מרכיבים",3,IF('נוסח א'!Y49="צוינו 2 מרכיבים",2,IF('נוסח א'!Y49="צוין מרכיב 1",1,0))))</f>
        <v>0</v>
      </c>
      <c r="Z40" s="243"/>
      <c r="AA40" s="190">
        <f>IF('נוסח א'!AA49="נכון",2,0)</f>
        <v>0</v>
      </c>
      <c r="AB40" s="190">
        <f>IF('נוסח א'!AB49="נכון",2,0)</f>
        <v>0</v>
      </c>
      <c r="AC40" s="191">
        <f>IF('נוסח א'!AC49=3,2,0)</f>
        <v>0</v>
      </c>
      <c r="AD40" s="191">
        <f>IF('נוסח א'!AD49="נכון",2,0)</f>
        <v>0</v>
      </c>
      <c r="AE40" s="191">
        <f>IF('נוסח א'!AE49="נכון",3,IF('נוסח א'!AE49="חלקי",1,0))</f>
        <v>0</v>
      </c>
      <c r="AF40" s="187">
        <f>IF('נוסח א'!AF49=2,2,0)</f>
        <v>0</v>
      </c>
      <c r="AG40" s="187">
        <f>IF('נוסח א'!AG49="נכון",3,IF('נוסח א'!AG49="חלקי",1,0))</f>
        <v>0</v>
      </c>
      <c r="AH40" s="187">
        <f>IF('נוסח א'!AH49=2,2,0)</f>
        <v>0</v>
      </c>
      <c r="AI40" s="187">
        <f>IF('נוסח א'!AI49="נכון",3,IF('נוסח א'!AI49="חלקי",2,0))</f>
        <v>0</v>
      </c>
      <c r="AJ40" s="187">
        <f>IF('נוסח א'!AJ49="נכון",2,0)</f>
        <v>0</v>
      </c>
      <c r="AK40" s="188">
        <f>IF('נוסח א'!AK49="נכון",3,IF('נוסח א'!AK49="חלקי - 2 נקודות",2,IF('נוסח א'!AK49="חלקי - נקודה 1",1,0)))</f>
        <v>0</v>
      </c>
      <c r="AL40" s="187">
        <f>IF('נוסח א'!AL49="נכון",2,0)</f>
        <v>0</v>
      </c>
      <c r="AM40" s="187">
        <f>IF('נוסח א'!AM49="נכון",3,IF('נוסח א'!AM49="חלקי",2,0))</f>
        <v>0</v>
      </c>
      <c r="AN40" s="192">
        <f>IF('נוסח א'!AN49=4,2,0)</f>
        <v>0</v>
      </c>
      <c r="AO40" s="192">
        <f>IF('נוסח א'!AO49="נכון",3,IF('נוסח א'!AO49="חלקי - 2 נקודות",2,IF('נוסח א'!AO49="חלקי - נקודה 1",1,0)))</f>
        <v>0</v>
      </c>
      <c r="AP40" s="192">
        <f>IF('נוסח א'!AP49="ב",2,0)</f>
        <v>0</v>
      </c>
      <c r="AQ40" s="192">
        <f>IF('נוסח א'!AQ49="נכון",2,0)</f>
        <v>0</v>
      </c>
      <c r="AR40" s="193">
        <f t="shared" si="0"/>
        <v>0</v>
      </c>
      <c r="AS40" s="193">
        <f t="shared" si="1"/>
        <v>0</v>
      </c>
      <c r="AT40" s="193">
        <f t="shared" si="2"/>
        <v>0</v>
      </c>
      <c r="AU40" s="194">
        <f t="shared" si="3"/>
        <v>0</v>
      </c>
      <c r="AV40" s="195">
        <f t="shared" si="4"/>
        <v>0</v>
      </c>
      <c r="AW40" s="196">
        <f>'נוסח א'!AS49</f>
        <v>0</v>
      </c>
      <c r="AX40" s="86">
        <f t="shared" si="5"/>
        <v>0</v>
      </c>
    </row>
    <row r="41" spans="1:50" x14ac:dyDescent="0.2">
      <c r="A41" s="10">
        <v>33</v>
      </c>
      <c r="B41" s="109">
        <f>'נוסח א'!B50</f>
        <v>0</v>
      </c>
      <c r="C41" s="187">
        <f>IF('נוסח א'!C50="נכון",2,IF('נוסח א'!C50="חלקי",1,0))</f>
        <v>0</v>
      </c>
      <c r="D41" s="187">
        <f>IF('נוסח א'!D50="נכון",3,IF('נוסח א'!D50="חלקי",1,0))</f>
        <v>0</v>
      </c>
      <c r="E41" s="187">
        <f>IF('נוסח א'!E50="נכון",2,0)</f>
        <v>0</v>
      </c>
      <c r="F41" s="187">
        <f>IF('נוסח א'!F50="ד",2,0)</f>
        <v>0</v>
      </c>
      <c r="G41" s="187">
        <f>IF('נוסח א'!G50="נכון",3,IF('נוסח א'!G50="חלקי",1,0))</f>
        <v>0</v>
      </c>
      <c r="H41" s="187">
        <f>IF('נוסח א'!H50="נכון",3,IF('נוסח א'!H50="חלקי",1,0))</f>
        <v>0</v>
      </c>
      <c r="I41" s="187">
        <f>IF('נוסח א'!I50="נכון",3,IF('נוסח א'!I50="חלקי",2,0))</f>
        <v>0</v>
      </c>
      <c r="J41" s="187">
        <f>IF('נוסח א'!J50="נכון",2,IF('נוסח א'!J50="חלקי",1,0))</f>
        <v>0</v>
      </c>
      <c r="K41" s="187">
        <f>IF('נוסח א'!K50="נכון",2,0)</f>
        <v>0</v>
      </c>
      <c r="L41" s="187">
        <f>IF('נוסח א'!L50="נכון",3,IF('נוסח א'!L50="חלקי",1,0))</f>
        <v>0</v>
      </c>
      <c r="M41" s="187">
        <f>IF('נוסח א'!M50=3,2,0)</f>
        <v>0</v>
      </c>
      <c r="N41" s="187">
        <f>IF('נוסח א'!N50="נכון",3,IF('נוסח א'!N50="חלקי",1,0))</f>
        <v>0</v>
      </c>
      <c r="O41" s="187">
        <f>IF('נוסח א'!O50="נכון",3,IF('נוסח א'!O50="חלקי - 2 נקודות",2,IF('נוסח א'!O50="חלקי - נקודה 1",1,0)))</f>
        <v>0</v>
      </c>
      <c r="P41" s="187">
        <f>IF('נוסח א'!P50="ב",2,0)</f>
        <v>0</v>
      </c>
      <c r="Q41" s="187">
        <f>IF('נוסח א'!Q50="נכון",3,IF('נוסח א'!Q50="חלקי",2,0))</f>
        <v>0</v>
      </c>
      <c r="R41" s="187">
        <f>IF('נוסח א'!R50=4,2,0)</f>
        <v>0</v>
      </c>
      <c r="S41" s="187">
        <f>IF('נוסח א'!S50="נכון",3,IF('נוסח א'!S50="חלקי",2,0))</f>
        <v>0</v>
      </c>
      <c r="T41" s="187">
        <f>IF('נוסח א'!T50=1,2,0)</f>
        <v>0</v>
      </c>
      <c r="U41" s="188">
        <f>IF('נוסח א'!U50="נכון",2,IF('נוסח א'!U50="חלקי",1,0))</f>
        <v>0</v>
      </c>
      <c r="V41" s="188">
        <f>IF('נוסח א'!V50="נכון",3,IF('נוסח א'!V50="חלקי - 2 נקודות",2,IF('נוסח א'!V50="חלקי - נקודה 1",1,0)))</f>
        <v>0</v>
      </c>
      <c r="W41" s="187">
        <f>IF('נוסח א'!W50="3 תשובות נכונות",3,IF('נוסח א'!W50="2 תשובות נכונות",2,IF('נוסח א'!W50="תשובה נכונה אחת",1,0)))</f>
        <v>0</v>
      </c>
      <c r="X41" s="187">
        <f>IF('נוסח א'!X50="נכון",3,IF('נוסח א'!X50="חלקי",1,0))</f>
        <v>0</v>
      </c>
      <c r="Y41" s="189">
        <f>IF('נוסח א'!Y50="צוינו 4 מרכיבים",4,IF('נוסח א'!Y50="צוינו 3 מרכיבים",3,IF('נוסח א'!Y50="צוינו 2 מרכיבים",2,IF('נוסח א'!Y50="צוין מרכיב 1",1,0))))</f>
        <v>0</v>
      </c>
      <c r="Z41" s="242"/>
      <c r="AA41" s="190">
        <f>IF('נוסח א'!AA50="נכון",2,0)</f>
        <v>0</v>
      </c>
      <c r="AB41" s="190">
        <f>IF('נוסח א'!AB50="נכון",2,0)</f>
        <v>0</v>
      </c>
      <c r="AC41" s="191">
        <f>IF('נוסח א'!AC50=3,2,0)</f>
        <v>0</v>
      </c>
      <c r="AD41" s="191">
        <f>IF('נוסח א'!AD50="נכון",2,0)</f>
        <v>0</v>
      </c>
      <c r="AE41" s="191">
        <f>IF('נוסח א'!AE50="נכון",3,IF('נוסח א'!AE50="חלקי",1,0))</f>
        <v>0</v>
      </c>
      <c r="AF41" s="187">
        <f>IF('נוסח א'!AF50=2,2,0)</f>
        <v>0</v>
      </c>
      <c r="AG41" s="187">
        <f>IF('נוסח א'!AG50="נכון",3,IF('נוסח א'!AG50="חלקי",1,0))</f>
        <v>0</v>
      </c>
      <c r="AH41" s="187">
        <f>IF('נוסח א'!AH50=2,2,0)</f>
        <v>0</v>
      </c>
      <c r="AI41" s="187">
        <f>IF('נוסח א'!AI50="נכון",3,IF('נוסח א'!AI50="חלקי",2,0))</f>
        <v>0</v>
      </c>
      <c r="AJ41" s="187">
        <f>IF('נוסח א'!AJ50="נכון",2,0)</f>
        <v>0</v>
      </c>
      <c r="AK41" s="188">
        <f>IF('נוסח א'!AK50="נכון",3,IF('נוסח א'!AK50="חלקי - 2 נקודות",2,IF('נוסח א'!AK50="חלקי - נקודה 1",1,0)))</f>
        <v>0</v>
      </c>
      <c r="AL41" s="187">
        <f>IF('נוסח א'!AL50="נכון",2,0)</f>
        <v>0</v>
      </c>
      <c r="AM41" s="187">
        <f>IF('נוסח א'!AM50="נכון",3,IF('נוסח א'!AM50="חלקי",2,0))</f>
        <v>0</v>
      </c>
      <c r="AN41" s="192">
        <f>IF('נוסח א'!AN50=4,2,0)</f>
        <v>0</v>
      </c>
      <c r="AO41" s="192">
        <f>IF('נוסח א'!AO50="נכון",3,IF('נוסח א'!AO50="חלקי - 2 נקודות",2,IF('נוסח א'!AO50="חלקי - נקודה 1",1,0)))</f>
        <v>0</v>
      </c>
      <c r="AP41" s="192">
        <f>IF('נוסח א'!AP50="ב",2,0)</f>
        <v>0</v>
      </c>
      <c r="AQ41" s="192">
        <f>IF('נוסח א'!AQ50="נכון",2,0)</f>
        <v>0</v>
      </c>
      <c r="AR41" s="193">
        <f t="shared" si="0"/>
        <v>0</v>
      </c>
      <c r="AS41" s="193">
        <f t="shared" si="1"/>
        <v>0</v>
      </c>
      <c r="AT41" s="193">
        <f t="shared" si="2"/>
        <v>0</v>
      </c>
      <c r="AU41" s="194">
        <f t="shared" si="3"/>
        <v>0</v>
      </c>
      <c r="AV41" s="195">
        <f t="shared" si="4"/>
        <v>0</v>
      </c>
      <c r="AW41" s="196">
        <f>'נוסח א'!AS50</f>
        <v>0</v>
      </c>
      <c r="AX41" s="86">
        <f t="shared" si="5"/>
        <v>0</v>
      </c>
    </row>
    <row r="42" spans="1:50" x14ac:dyDescent="0.2">
      <c r="A42" s="10">
        <v>34</v>
      </c>
      <c r="B42" s="109">
        <f>'נוסח א'!B51</f>
        <v>0</v>
      </c>
      <c r="C42" s="187">
        <f>IF('נוסח א'!C51="נכון",2,IF('נוסח א'!C51="חלקי",1,0))</f>
        <v>0</v>
      </c>
      <c r="D42" s="187">
        <f>IF('נוסח א'!D51="נכון",3,IF('נוסח א'!D51="חלקי",1,0))</f>
        <v>0</v>
      </c>
      <c r="E42" s="187">
        <f>IF('נוסח א'!E51="נכון",2,0)</f>
        <v>0</v>
      </c>
      <c r="F42" s="187">
        <f>IF('נוסח א'!F51="ד",2,0)</f>
        <v>0</v>
      </c>
      <c r="G42" s="187">
        <f>IF('נוסח א'!G51="נכון",3,IF('נוסח א'!G51="חלקי",1,0))</f>
        <v>0</v>
      </c>
      <c r="H42" s="187">
        <f>IF('נוסח א'!H51="נכון",3,IF('נוסח א'!H51="חלקי",1,0))</f>
        <v>0</v>
      </c>
      <c r="I42" s="187">
        <f>IF('נוסח א'!I51="נכון",3,IF('נוסח א'!I51="חלקי",2,0))</f>
        <v>0</v>
      </c>
      <c r="J42" s="187">
        <f>IF('נוסח א'!J51="נכון",2,IF('נוסח א'!J51="חלקי",1,0))</f>
        <v>0</v>
      </c>
      <c r="K42" s="187">
        <f>IF('נוסח א'!K51="נכון",2,0)</f>
        <v>0</v>
      </c>
      <c r="L42" s="187">
        <f>IF('נוסח א'!L51="נכון",3,IF('נוסח א'!L51="חלקי",1,0))</f>
        <v>0</v>
      </c>
      <c r="M42" s="187">
        <f>IF('נוסח א'!M51=3,2,0)</f>
        <v>0</v>
      </c>
      <c r="N42" s="187">
        <f>IF('נוסח א'!N51="נכון",3,IF('נוסח א'!N51="חלקי",1,0))</f>
        <v>0</v>
      </c>
      <c r="O42" s="187">
        <f>IF('נוסח א'!O51="נכון",3,IF('נוסח א'!O51="חלקי - 2 נקודות",2,IF('נוסח א'!O51="חלקי - נקודה 1",1,0)))</f>
        <v>0</v>
      </c>
      <c r="P42" s="187">
        <f>IF('נוסח א'!P51="ב",2,0)</f>
        <v>0</v>
      </c>
      <c r="Q42" s="187">
        <f>IF('נוסח א'!Q51="נכון",3,IF('נוסח א'!Q51="חלקי",2,0))</f>
        <v>0</v>
      </c>
      <c r="R42" s="187">
        <f>IF('נוסח א'!R51=4,2,0)</f>
        <v>0</v>
      </c>
      <c r="S42" s="187">
        <f>IF('נוסח א'!S51="נכון",3,IF('נוסח א'!S51="חלקי",2,0))</f>
        <v>0</v>
      </c>
      <c r="T42" s="187">
        <f>IF('נוסח א'!T51=1,2,0)</f>
        <v>0</v>
      </c>
      <c r="U42" s="188">
        <f>IF('נוסח א'!U51="נכון",2,IF('נוסח א'!U51="חלקי",1,0))</f>
        <v>0</v>
      </c>
      <c r="V42" s="188">
        <f>IF('נוסח א'!V51="נכון",3,IF('נוסח א'!V51="חלקי - 2 נקודות",2,IF('נוסח א'!V51="חלקי - נקודה 1",1,0)))</f>
        <v>0</v>
      </c>
      <c r="W42" s="187">
        <f>IF('נוסח א'!W51="3 תשובות נכונות",3,IF('נוסח א'!W51="2 תשובות נכונות",2,IF('נוסח א'!W51="תשובה נכונה אחת",1,0)))</f>
        <v>0</v>
      </c>
      <c r="X42" s="187">
        <f>IF('נוסח א'!X51="נכון",3,IF('נוסח א'!X51="חלקי",1,0))</f>
        <v>0</v>
      </c>
      <c r="Y42" s="189">
        <f>IF('נוסח א'!Y51="צוינו 4 מרכיבים",4,IF('נוסח א'!Y51="צוינו 3 מרכיבים",3,IF('נוסח א'!Y51="צוינו 2 מרכיבים",2,IF('נוסח א'!Y51="צוין מרכיב 1",1,0))))</f>
        <v>0</v>
      </c>
      <c r="Z42" s="243"/>
      <c r="AA42" s="190">
        <f>IF('נוסח א'!AA51="נכון",2,0)</f>
        <v>0</v>
      </c>
      <c r="AB42" s="190">
        <f>IF('נוסח א'!AB51="נכון",2,0)</f>
        <v>0</v>
      </c>
      <c r="AC42" s="191">
        <f>IF('נוסח א'!AC51=3,2,0)</f>
        <v>0</v>
      </c>
      <c r="AD42" s="191">
        <f>IF('נוסח א'!AD51="נכון",2,0)</f>
        <v>0</v>
      </c>
      <c r="AE42" s="191">
        <f>IF('נוסח א'!AE51="נכון",3,IF('נוסח א'!AE51="חלקי",1,0))</f>
        <v>0</v>
      </c>
      <c r="AF42" s="187">
        <f>IF('נוסח א'!AF51=2,2,0)</f>
        <v>0</v>
      </c>
      <c r="AG42" s="187">
        <f>IF('נוסח א'!AG51="נכון",3,IF('נוסח א'!AG51="חלקי",1,0))</f>
        <v>0</v>
      </c>
      <c r="AH42" s="187">
        <f>IF('נוסח א'!AH51=2,2,0)</f>
        <v>0</v>
      </c>
      <c r="AI42" s="187">
        <f>IF('נוסח א'!AI51="נכון",3,IF('נוסח א'!AI51="חלקי",2,0))</f>
        <v>0</v>
      </c>
      <c r="AJ42" s="187">
        <f>IF('נוסח א'!AJ51="נכון",2,0)</f>
        <v>0</v>
      </c>
      <c r="AK42" s="188">
        <f>IF('נוסח א'!AK51="נכון",3,IF('נוסח א'!AK51="חלקי - 2 נקודות",2,IF('נוסח א'!AK51="חלקי - נקודה 1",1,0)))</f>
        <v>0</v>
      </c>
      <c r="AL42" s="187">
        <f>IF('נוסח א'!AL51="נכון",2,0)</f>
        <v>0</v>
      </c>
      <c r="AM42" s="187">
        <f>IF('נוסח א'!AM51="נכון",3,IF('נוסח א'!AM51="חלקי",2,0))</f>
        <v>0</v>
      </c>
      <c r="AN42" s="192">
        <f>IF('נוסח א'!AN51=4,2,0)</f>
        <v>0</v>
      </c>
      <c r="AO42" s="192">
        <f>IF('נוסח א'!AO51="נכון",3,IF('נוסח א'!AO51="חלקי - 2 נקודות",2,IF('נוסח א'!AO51="חלקי - נקודה 1",1,0)))</f>
        <v>0</v>
      </c>
      <c r="AP42" s="192">
        <f>IF('נוסח א'!AP51="ב",2,0)</f>
        <v>0</v>
      </c>
      <c r="AQ42" s="192">
        <f>IF('נוסח א'!AQ51="נכון",2,0)</f>
        <v>0</v>
      </c>
      <c r="AR42" s="193">
        <f t="shared" si="0"/>
        <v>0</v>
      </c>
      <c r="AS42" s="193">
        <f t="shared" si="1"/>
        <v>0</v>
      </c>
      <c r="AT42" s="193">
        <f t="shared" si="2"/>
        <v>0</v>
      </c>
      <c r="AU42" s="194">
        <f t="shared" si="3"/>
        <v>0</v>
      </c>
      <c r="AV42" s="195">
        <f t="shared" si="4"/>
        <v>0</v>
      </c>
      <c r="AW42" s="196">
        <f>'נוסח א'!AS51</f>
        <v>0</v>
      </c>
      <c r="AX42" s="86">
        <f t="shared" si="5"/>
        <v>0</v>
      </c>
    </row>
    <row r="43" spans="1:50" x14ac:dyDescent="0.2">
      <c r="A43" s="10">
        <v>35</v>
      </c>
      <c r="B43" s="109">
        <f>'נוסח א'!B52</f>
        <v>0</v>
      </c>
      <c r="C43" s="187">
        <f>IF('נוסח א'!C52="נכון",2,IF('נוסח א'!C52="חלקי",1,0))</f>
        <v>0</v>
      </c>
      <c r="D43" s="187">
        <f>IF('נוסח א'!D52="נכון",3,IF('נוסח א'!D52="חלקי",1,0))</f>
        <v>0</v>
      </c>
      <c r="E43" s="187">
        <f>IF('נוסח א'!E52="נכון",2,0)</f>
        <v>0</v>
      </c>
      <c r="F43" s="187">
        <f>IF('נוסח א'!F52="ד",2,0)</f>
        <v>0</v>
      </c>
      <c r="G43" s="187">
        <f>IF('נוסח א'!G52="נכון",3,IF('נוסח א'!G52="חלקי",1,0))</f>
        <v>0</v>
      </c>
      <c r="H43" s="187">
        <f>IF('נוסח א'!H52="נכון",3,IF('נוסח א'!H52="חלקי",1,0))</f>
        <v>0</v>
      </c>
      <c r="I43" s="187">
        <f>IF('נוסח א'!I52="נכון",3,IF('נוסח א'!I52="חלקי",2,0))</f>
        <v>0</v>
      </c>
      <c r="J43" s="187">
        <f>IF('נוסח א'!J52="נכון",2,IF('נוסח א'!J52="חלקי",1,0))</f>
        <v>0</v>
      </c>
      <c r="K43" s="187">
        <f>IF('נוסח א'!K52="נכון",2,0)</f>
        <v>0</v>
      </c>
      <c r="L43" s="187">
        <f>IF('נוסח א'!L52="נכון",3,IF('נוסח א'!L52="חלקי",1,0))</f>
        <v>0</v>
      </c>
      <c r="M43" s="187">
        <f>IF('נוסח א'!M52=3,2,0)</f>
        <v>0</v>
      </c>
      <c r="N43" s="187">
        <f>IF('נוסח א'!N52="נכון",3,IF('נוסח א'!N52="חלקי",1,0))</f>
        <v>0</v>
      </c>
      <c r="O43" s="187">
        <f>IF('נוסח א'!O52="נכון",3,IF('נוסח א'!O52="חלקי - 2 נקודות",2,IF('נוסח א'!O52="חלקי - נקודה 1",1,0)))</f>
        <v>0</v>
      </c>
      <c r="P43" s="187">
        <f>IF('נוסח א'!P52="ב",2,0)</f>
        <v>0</v>
      </c>
      <c r="Q43" s="187">
        <f>IF('נוסח א'!Q52="נכון",3,IF('נוסח א'!Q52="חלקי",2,0))</f>
        <v>0</v>
      </c>
      <c r="R43" s="187">
        <f>IF('נוסח א'!R52=4,2,0)</f>
        <v>0</v>
      </c>
      <c r="S43" s="187">
        <f>IF('נוסח א'!S52="נכון",3,IF('נוסח א'!S52="חלקי",2,0))</f>
        <v>0</v>
      </c>
      <c r="T43" s="187">
        <f>IF('נוסח א'!T52=1,2,0)</f>
        <v>0</v>
      </c>
      <c r="U43" s="188">
        <f>IF('נוסח א'!U52="נכון",2,IF('נוסח א'!U52="חלקי",1,0))</f>
        <v>0</v>
      </c>
      <c r="V43" s="188">
        <f>IF('נוסח א'!V52="נכון",3,IF('נוסח א'!V52="חלקי - 2 נקודות",2,IF('נוסח א'!V52="חלקי - נקודה 1",1,0)))</f>
        <v>0</v>
      </c>
      <c r="W43" s="187">
        <f>IF('נוסח א'!W52="3 תשובות נכונות",3,IF('נוסח א'!W52="2 תשובות נכונות",2,IF('נוסח א'!W52="תשובה נכונה אחת",1,0)))</f>
        <v>0</v>
      </c>
      <c r="X43" s="187">
        <f>IF('נוסח א'!X52="נכון",3,IF('נוסח א'!X52="חלקי",1,0))</f>
        <v>0</v>
      </c>
      <c r="Y43" s="189">
        <f>IF('נוסח א'!Y52="צוינו 4 מרכיבים",4,IF('נוסח א'!Y52="צוינו 3 מרכיבים",3,IF('נוסח א'!Y52="צוינו 2 מרכיבים",2,IF('נוסח א'!Y52="צוין מרכיב 1",1,0))))</f>
        <v>0</v>
      </c>
      <c r="Z43" s="243"/>
      <c r="AA43" s="190">
        <f>IF('נוסח א'!AA52="נכון",2,0)</f>
        <v>0</v>
      </c>
      <c r="AB43" s="190">
        <f>IF('נוסח א'!AB52="נכון",2,0)</f>
        <v>0</v>
      </c>
      <c r="AC43" s="191">
        <f>IF('נוסח א'!AC52=3,2,0)</f>
        <v>0</v>
      </c>
      <c r="AD43" s="191">
        <f>IF('נוסח א'!AD52="נכון",2,0)</f>
        <v>0</v>
      </c>
      <c r="AE43" s="191">
        <f>IF('נוסח א'!AE52="נכון",3,IF('נוסח א'!AE52="חלקי",1,0))</f>
        <v>0</v>
      </c>
      <c r="AF43" s="187">
        <f>IF('נוסח א'!AF52=2,2,0)</f>
        <v>0</v>
      </c>
      <c r="AG43" s="187">
        <f>IF('נוסח א'!AG52="נכון",3,IF('נוסח א'!AG52="חלקי",1,0))</f>
        <v>0</v>
      </c>
      <c r="AH43" s="187">
        <f>IF('נוסח א'!AH52=2,2,0)</f>
        <v>0</v>
      </c>
      <c r="AI43" s="187">
        <f>IF('נוסח א'!AI52="נכון",3,IF('נוסח א'!AI52="חלקי",2,0))</f>
        <v>0</v>
      </c>
      <c r="AJ43" s="187">
        <f>IF('נוסח א'!AJ52="נכון",2,0)</f>
        <v>0</v>
      </c>
      <c r="AK43" s="188">
        <f>IF('נוסח א'!AK52="נכון",3,IF('נוסח א'!AK52="חלקי - 2 נקודות",2,IF('נוסח א'!AK52="חלקי - נקודה 1",1,0)))</f>
        <v>0</v>
      </c>
      <c r="AL43" s="187">
        <f>IF('נוסח א'!AL52="נכון",2,0)</f>
        <v>0</v>
      </c>
      <c r="AM43" s="187">
        <f>IF('נוסח א'!AM52="נכון",3,IF('נוסח א'!AM52="חלקי",2,0))</f>
        <v>0</v>
      </c>
      <c r="AN43" s="192">
        <f>IF('נוסח א'!AN52=4,2,0)</f>
        <v>0</v>
      </c>
      <c r="AO43" s="192">
        <f>IF('נוסח א'!AO52="נכון",3,IF('נוסח א'!AO52="חלקי - 2 נקודות",2,IF('נוסח א'!AO52="חלקי - נקודה 1",1,0)))</f>
        <v>0</v>
      </c>
      <c r="AP43" s="192">
        <f>IF('נוסח א'!AP52="ב",2,0)</f>
        <v>0</v>
      </c>
      <c r="AQ43" s="192">
        <f>IF('נוסח א'!AQ52="נכון",2,0)</f>
        <v>0</v>
      </c>
      <c r="AR43" s="193">
        <f t="shared" si="0"/>
        <v>0</v>
      </c>
      <c r="AS43" s="193">
        <f t="shared" si="1"/>
        <v>0</v>
      </c>
      <c r="AT43" s="193">
        <f t="shared" si="2"/>
        <v>0</v>
      </c>
      <c r="AU43" s="194">
        <f t="shared" si="3"/>
        <v>0</v>
      </c>
      <c r="AV43" s="195">
        <f t="shared" si="4"/>
        <v>0</v>
      </c>
      <c r="AW43" s="196">
        <f>'נוסח א'!AS52</f>
        <v>0</v>
      </c>
      <c r="AX43" s="86">
        <f t="shared" si="5"/>
        <v>0</v>
      </c>
    </row>
    <row r="44" spans="1:50" x14ac:dyDescent="0.2">
      <c r="A44" s="10">
        <v>36</v>
      </c>
      <c r="B44" s="109">
        <f>'נוסח א'!B53</f>
        <v>0</v>
      </c>
      <c r="C44" s="187">
        <f>IF('נוסח א'!C53="נכון",2,IF('נוסח א'!C53="חלקי",1,0))</f>
        <v>0</v>
      </c>
      <c r="D44" s="187">
        <f>IF('נוסח א'!D53="נכון",3,IF('נוסח א'!D53="חלקי",1,0))</f>
        <v>0</v>
      </c>
      <c r="E44" s="187">
        <f>IF('נוסח א'!E53="נכון",2,0)</f>
        <v>0</v>
      </c>
      <c r="F44" s="187">
        <f>IF('נוסח א'!F53="ד",2,0)</f>
        <v>0</v>
      </c>
      <c r="G44" s="187">
        <f>IF('נוסח א'!G53="נכון",3,IF('נוסח א'!G53="חלקי",1,0))</f>
        <v>0</v>
      </c>
      <c r="H44" s="187">
        <f>IF('נוסח א'!H53="נכון",3,IF('נוסח א'!H53="חלקי",1,0))</f>
        <v>0</v>
      </c>
      <c r="I44" s="187">
        <f>IF('נוסח א'!I53="נכון",3,IF('נוסח א'!I53="חלקי",2,0))</f>
        <v>0</v>
      </c>
      <c r="J44" s="187">
        <f>IF('נוסח א'!J53="נכון",2,IF('נוסח א'!J53="חלקי",1,0))</f>
        <v>0</v>
      </c>
      <c r="K44" s="187">
        <f>IF('נוסח א'!K53="נכון",2,0)</f>
        <v>0</v>
      </c>
      <c r="L44" s="187">
        <f>IF('נוסח א'!L53="נכון",3,IF('נוסח א'!L53="חלקי",1,0))</f>
        <v>0</v>
      </c>
      <c r="M44" s="187">
        <f>IF('נוסח א'!M53=3,2,0)</f>
        <v>0</v>
      </c>
      <c r="N44" s="187">
        <f>IF('נוסח א'!N53="נכון",3,IF('נוסח א'!N53="חלקי",1,0))</f>
        <v>0</v>
      </c>
      <c r="O44" s="187">
        <f>IF('נוסח א'!O53="נכון",3,IF('נוסח א'!O53="חלקי - 2 נקודות",2,IF('נוסח א'!O53="חלקי - נקודה 1",1,0)))</f>
        <v>0</v>
      </c>
      <c r="P44" s="187">
        <f>IF('נוסח א'!P53="ב",2,0)</f>
        <v>0</v>
      </c>
      <c r="Q44" s="187">
        <f>IF('נוסח א'!Q53="נכון",3,IF('נוסח א'!Q53="חלקי",2,0))</f>
        <v>0</v>
      </c>
      <c r="R44" s="187">
        <f>IF('נוסח א'!R53=4,2,0)</f>
        <v>0</v>
      </c>
      <c r="S44" s="187">
        <f>IF('נוסח א'!S53="נכון",3,IF('נוסח א'!S53="חלקי",2,0))</f>
        <v>0</v>
      </c>
      <c r="T44" s="187">
        <f>IF('נוסח א'!T53=1,2,0)</f>
        <v>0</v>
      </c>
      <c r="U44" s="188">
        <f>IF('נוסח א'!U53="נכון",2,IF('נוסח א'!U53="חלקי",1,0))</f>
        <v>0</v>
      </c>
      <c r="V44" s="188">
        <f>IF('נוסח א'!V53="נכון",3,IF('נוסח א'!V53="חלקי - 2 נקודות",2,IF('נוסח א'!V53="חלקי - נקודה 1",1,0)))</f>
        <v>0</v>
      </c>
      <c r="W44" s="187">
        <f>IF('נוסח א'!W53="3 תשובות נכונות",3,IF('נוסח א'!W53="2 תשובות נכונות",2,IF('נוסח א'!W53="תשובה נכונה אחת",1,0)))</f>
        <v>0</v>
      </c>
      <c r="X44" s="187">
        <f>IF('נוסח א'!X53="נכון",3,IF('נוסח א'!X53="חלקי",1,0))</f>
        <v>0</v>
      </c>
      <c r="Y44" s="189">
        <f>IF('נוסח א'!Y53="צוינו 4 מרכיבים",4,IF('נוסח א'!Y53="צוינו 3 מרכיבים",3,IF('נוסח א'!Y53="צוינו 2 מרכיבים",2,IF('נוסח א'!Y53="צוין מרכיב 1",1,0))))</f>
        <v>0</v>
      </c>
      <c r="Z44" s="242"/>
      <c r="AA44" s="190">
        <f>IF('נוסח א'!AA53="נכון",2,0)</f>
        <v>0</v>
      </c>
      <c r="AB44" s="190">
        <f>IF('נוסח א'!AB53="נכון",2,0)</f>
        <v>0</v>
      </c>
      <c r="AC44" s="191">
        <f>IF('נוסח א'!AC53=3,2,0)</f>
        <v>0</v>
      </c>
      <c r="AD44" s="191">
        <f>IF('נוסח א'!AD53="נכון",2,0)</f>
        <v>0</v>
      </c>
      <c r="AE44" s="191">
        <f>IF('נוסח א'!AE53="נכון",3,IF('נוסח א'!AE53="חלקי",1,0))</f>
        <v>0</v>
      </c>
      <c r="AF44" s="187">
        <f>IF('נוסח א'!AF53=2,2,0)</f>
        <v>0</v>
      </c>
      <c r="AG44" s="187">
        <f>IF('נוסח א'!AG53="נכון",3,IF('נוסח א'!AG53="חלקי",1,0))</f>
        <v>0</v>
      </c>
      <c r="AH44" s="187">
        <f>IF('נוסח א'!AH53=2,2,0)</f>
        <v>0</v>
      </c>
      <c r="AI44" s="187">
        <f>IF('נוסח א'!AI53="נכון",3,IF('נוסח א'!AI53="חלקי",2,0))</f>
        <v>0</v>
      </c>
      <c r="AJ44" s="187">
        <f>IF('נוסח א'!AJ53="נכון",2,0)</f>
        <v>0</v>
      </c>
      <c r="AK44" s="188">
        <f>IF('נוסח א'!AK53="נכון",3,IF('נוסח א'!AK53="חלקי - 2 נקודות",2,IF('נוסח א'!AK53="חלקי - נקודה 1",1,0)))</f>
        <v>0</v>
      </c>
      <c r="AL44" s="187">
        <f>IF('נוסח א'!AL53="נכון",2,0)</f>
        <v>0</v>
      </c>
      <c r="AM44" s="187">
        <f>IF('נוסח א'!AM53="נכון",3,IF('נוסח א'!AM53="חלקי",2,0))</f>
        <v>0</v>
      </c>
      <c r="AN44" s="192">
        <f>IF('נוסח א'!AN53=4,2,0)</f>
        <v>0</v>
      </c>
      <c r="AO44" s="192">
        <f>IF('נוסח א'!AO53="נכון",3,IF('נוסח א'!AO53="חלקי - 2 נקודות",2,IF('נוסח א'!AO53="חלקי - נקודה 1",1,0)))</f>
        <v>0</v>
      </c>
      <c r="AP44" s="192">
        <f>IF('נוסח א'!AP53="ב",2,0)</f>
        <v>0</v>
      </c>
      <c r="AQ44" s="192">
        <f>IF('נוסח א'!AQ53="נכון",2,0)</f>
        <v>0</v>
      </c>
      <c r="AR44" s="193">
        <f t="shared" si="0"/>
        <v>0</v>
      </c>
      <c r="AS44" s="193">
        <f t="shared" si="1"/>
        <v>0</v>
      </c>
      <c r="AT44" s="193">
        <f t="shared" si="2"/>
        <v>0</v>
      </c>
      <c r="AU44" s="194">
        <f t="shared" si="3"/>
        <v>0</v>
      </c>
      <c r="AV44" s="195">
        <f t="shared" si="4"/>
        <v>0</v>
      </c>
      <c r="AW44" s="196">
        <f>'נוסח א'!AS53</f>
        <v>0</v>
      </c>
      <c r="AX44" s="86">
        <f t="shared" si="5"/>
        <v>0</v>
      </c>
    </row>
    <row r="45" spans="1:50" x14ac:dyDescent="0.2">
      <c r="A45" s="10">
        <v>37</v>
      </c>
      <c r="B45" s="109">
        <f>'נוסח א'!B54</f>
        <v>0</v>
      </c>
      <c r="C45" s="187">
        <f>IF('נוסח א'!C54="נכון",2,IF('נוסח א'!C54="חלקי",1,0))</f>
        <v>0</v>
      </c>
      <c r="D45" s="187">
        <f>IF('נוסח א'!D54="נכון",3,IF('נוסח א'!D54="חלקי",1,0))</f>
        <v>0</v>
      </c>
      <c r="E45" s="187">
        <f>IF('נוסח א'!E54="נכון",2,0)</f>
        <v>0</v>
      </c>
      <c r="F45" s="187">
        <f>IF('נוסח א'!F54="ד",2,0)</f>
        <v>0</v>
      </c>
      <c r="G45" s="187">
        <f>IF('נוסח א'!G54="נכון",3,IF('נוסח א'!G54="חלקי",1,0))</f>
        <v>0</v>
      </c>
      <c r="H45" s="187">
        <f>IF('נוסח א'!H54="נכון",3,IF('נוסח א'!H54="חלקי",1,0))</f>
        <v>0</v>
      </c>
      <c r="I45" s="187">
        <f>IF('נוסח א'!I54="נכון",3,IF('נוסח א'!I54="חלקי",2,0))</f>
        <v>0</v>
      </c>
      <c r="J45" s="187">
        <f>IF('נוסח א'!J54="נכון",2,IF('נוסח א'!J54="חלקי",1,0))</f>
        <v>0</v>
      </c>
      <c r="K45" s="187">
        <f>IF('נוסח א'!K54="נכון",2,0)</f>
        <v>0</v>
      </c>
      <c r="L45" s="187">
        <f>IF('נוסח א'!L54="נכון",3,IF('נוסח א'!L54="חלקי",1,0))</f>
        <v>0</v>
      </c>
      <c r="M45" s="187">
        <f>IF('נוסח א'!M54=3,2,0)</f>
        <v>0</v>
      </c>
      <c r="N45" s="187">
        <f>IF('נוסח א'!N54="נכון",3,IF('נוסח א'!N54="חלקי",1,0))</f>
        <v>0</v>
      </c>
      <c r="O45" s="187">
        <f>IF('נוסח א'!O54="נכון",3,IF('נוסח א'!O54="חלקי - 2 נקודות",2,IF('נוסח א'!O54="חלקי - נקודה 1",1,0)))</f>
        <v>0</v>
      </c>
      <c r="P45" s="187">
        <f>IF('נוסח א'!P54="ב",2,0)</f>
        <v>0</v>
      </c>
      <c r="Q45" s="187">
        <f>IF('נוסח א'!Q54="נכון",3,IF('נוסח א'!Q54="חלקי",2,0))</f>
        <v>0</v>
      </c>
      <c r="R45" s="187">
        <f>IF('נוסח א'!R54=4,2,0)</f>
        <v>0</v>
      </c>
      <c r="S45" s="187">
        <f>IF('נוסח א'!S54="נכון",3,IF('נוסח א'!S54="חלקי",2,0))</f>
        <v>0</v>
      </c>
      <c r="T45" s="187">
        <f>IF('נוסח א'!T54=1,2,0)</f>
        <v>0</v>
      </c>
      <c r="U45" s="188">
        <f>IF('נוסח א'!U54="נכון",2,IF('נוסח א'!U54="חלקי",1,0))</f>
        <v>0</v>
      </c>
      <c r="V45" s="188">
        <f>IF('נוסח א'!V54="נכון",3,IF('נוסח א'!V54="חלקי - 2 נקודות",2,IF('נוסח א'!V54="חלקי - נקודה 1",1,0)))</f>
        <v>0</v>
      </c>
      <c r="W45" s="187">
        <f>IF('נוסח א'!W54="3 תשובות נכונות",3,IF('נוסח א'!W54="2 תשובות נכונות",2,IF('נוסח א'!W54="תשובה נכונה אחת",1,0)))</f>
        <v>0</v>
      </c>
      <c r="X45" s="187">
        <f>IF('נוסח א'!X54="נכון",3,IF('נוסח א'!X54="חלקי",1,0))</f>
        <v>0</v>
      </c>
      <c r="Y45" s="189">
        <f>IF('נוסח א'!Y54="צוינו 4 מרכיבים",4,IF('נוסח א'!Y54="צוינו 3 מרכיבים",3,IF('נוסח א'!Y54="צוינו 2 מרכיבים",2,IF('נוסח א'!Y54="צוין מרכיב 1",1,0))))</f>
        <v>0</v>
      </c>
      <c r="Z45" s="243"/>
      <c r="AA45" s="190">
        <f>IF('נוסח א'!AA54="נכון",2,0)</f>
        <v>0</v>
      </c>
      <c r="AB45" s="190">
        <f>IF('נוסח א'!AB54="נכון",2,0)</f>
        <v>0</v>
      </c>
      <c r="AC45" s="191">
        <f>IF('נוסח א'!AC54=3,2,0)</f>
        <v>0</v>
      </c>
      <c r="AD45" s="191">
        <f>IF('נוסח א'!AD54="נכון",2,0)</f>
        <v>0</v>
      </c>
      <c r="AE45" s="191">
        <f>IF('נוסח א'!AE54="נכון",3,IF('נוסח א'!AE54="חלקי",1,0))</f>
        <v>0</v>
      </c>
      <c r="AF45" s="187">
        <f>IF('נוסח א'!AF54=2,2,0)</f>
        <v>0</v>
      </c>
      <c r="AG45" s="187">
        <f>IF('נוסח א'!AG54="נכון",3,IF('נוסח א'!AG54="חלקי",1,0))</f>
        <v>0</v>
      </c>
      <c r="AH45" s="187">
        <f>IF('נוסח א'!AH54=2,2,0)</f>
        <v>0</v>
      </c>
      <c r="AI45" s="187">
        <f>IF('נוסח א'!AI54="נכון",3,IF('נוסח א'!AI54="חלקי",2,0))</f>
        <v>0</v>
      </c>
      <c r="AJ45" s="187">
        <f>IF('נוסח א'!AJ54="נכון",2,0)</f>
        <v>0</v>
      </c>
      <c r="AK45" s="188">
        <f>IF('נוסח א'!AK54="נכון",3,IF('נוסח א'!AK54="חלקי - 2 נקודות",2,IF('נוסח א'!AK54="חלקי - נקודה 1",1,0)))</f>
        <v>0</v>
      </c>
      <c r="AL45" s="187">
        <f>IF('נוסח א'!AL54="נכון",2,0)</f>
        <v>0</v>
      </c>
      <c r="AM45" s="187">
        <f>IF('נוסח א'!AM54="נכון",3,IF('נוסח א'!AM54="חלקי",2,0))</f>
        <v>0</v>
      </c>
      <c r="AN45" s="192">
        <f>IF('נוסח א'!AN54=4,2,0)</f>
        <v>0</v>
      </c>
      <c r="AO45" s="192">
        <f>IF('נוסח א'!AO54="נכון",3,IF('נוסח א'!AO54="חלקי - 2 נקודות",2,IF('נוסח א'!AO54="חלקי - נקודה 1",1,0)))</f>
        <v>0</v>
      </c>
      <c r="AP45" s="192">
        <f>IF('נוסח א'!AP54="ב",2,0)</f>
        <v>0</v>
      </c>
      <c r="AQ45" s="192">
        <f>IF('נוסח א'!AQ54="נכון",2,0)</f>
        <v>0</v>
      </c>
      <c r="AR45" s="193">
        <f t="shared" si="0"/>
        <v>0</v>
      </c>
      <c r="AS45" s="193">
        <f t="shared" si="1"/>
        <v>0</v>
      </c>
      <c r="AT45" s="193">
        <f t="shared" si="2"/>
        <v>0</v>
      </c>
      <c r="AU45" s="194">
        <f t="shared" si="3"/>
        <v>0</v>
      </c>
      <c r="AV45" s="195">
        <f t="shared" si="4"/>
        <v>0</v>
      </c>
      <c r="AW45" s="196">
        <f>'נוסח א'!AS54</f>
        <v>0</v>
      </c>
      <c r="AX45" s="86">
        <f t="shared" si="5"/>
        <v>0</v>
      </c>
    </row>
    <row r="46" spans="1:50" x14ac:dyDescent="0.2">
      <c r="A46" s="10">
        <v>38</v>
      </c>
      <c r="B46" s="109">
        <f>'נוסח א'!B55</f>
        <v>0</v>
      </c>
      <c r="C46" s="187">
        <f>IF('נוסח א'!C55="נכון",2,IF('נוסח א'!C55="חלקי",1,0))</f>
        <v>0</v>
      </c>
      <c r="D46" s="187">
        <f>IF('נוסח א'!D55="נכון",3,IF('נוסח א'!D55="חלקי",1,0))</f>
        <v>0</v>
      </c>
      <c r="E46" s="187">
        <f>IF('נוסח א'!E55="נכון",2,0)</f>
        <v>0</v>
      </c>
      <c r="F46" s="187">
        <f>IF('נוסח א'!F55="ד",2,0)</f>
        <v>0</v>
      </c>
      <c r="G46" s="187">
        <f>IF('נוסח א'!G55="נכון",3,IF('נוסח א'!G55="חלקי",1,0))</f>
        <v>0</v>
      </c>
      <c r="H46" s="187">
        <f>IF('נוסח א'!H55="נכון",3,IF('נוסח א'!H55="חלקי",1,0))</f>
        <v>0</v>
      </c>
      <c r="I46" s="187">
        <f>IF('נוסח א'!I55="נכון",3,IF('נוסח א'!I55="חלקי",2,0))</f>
        <v>0</v>
      </c>
      <c r="J46" s="187">
        <f>IF('נוסח א'!J55="נכון",2,IF('נוסח א'!J55="חלקי",1,0))</f>
        <v>0</v>
      </c>
      <c r="K46" s="187">
        <f>IF('נוסח א'!K55="נכון",2,0)</f>
        <v>0</v>
      </c>
      <c r="L46" s="187">
        <f>IF('נוסח א'!L55="נכון",3,IF('נוסח א'!L55="חלקי",1,0))</f>
        <v>0</v>
      </c>
      <c r="M46" s="187">
        <f>IF('נוסח א'!M55=3,2,0)</f>
        <v>0</v>
      </c>
      <c r="N46" s="187">
        <f>IF('נוסח א'!N55="נכון",3,IF('נוסח א'!N55="חלקי",1,0))</f>
        <v>0</v>
      </c>
      <c r="O46" s="187">
        <f>IF('נוסח א'!O55="נכון",3,IF('נוסח א'!O55="חלקי - 2 נקודות",2,IF('נוסח א'!O55="חלקי - נקודה 1",1,0)))</f>
        <v>0</v>
      </c>
      <c r="P46" s="187">
        <f>IF('נוסח א'!P55="ב",2,0)</f>
        <v>0</v>
      </c>
      <c r="Q46" s="187">
        <f>IF('נוסח א'!Q55="נכון",3,IF('נוסח א'!Q55="חלקי",2,0))</f>
        <v>0</v>
      </c>
      <c r="R46" s="187">
        <f>IF('נוסח א'!R55=4,2,0)</f>
        <v>0</v>
      </c>
      <c r="S46" s="187">
        <f>IF('נוסח א'!S55="נכון",3,IF('נוסח א'!S55="חלקי",2,0))</f>
        <v>0</v>
      </c>
      <c r="T46" s="187">
        <f>IF('נוסח א'!T55=1,2,0)</f>
        <v>0</v>
      </c>
      <c r="U46" s="188">
        <f>IF('נוסח א'!U55="נכון",2,IF('נוסח א'!U55="חלקי",1,0))</f>
        <v>0</v>
      </c>
      <c r="V46" s="188">
        <f>IF('נוסח א'!V55="נכון",3,IF('נוסח א'!V55="חלקי - 2 נקודות",2,IF('נוסח א'!V55="חלקי - נקודה 1",1,0)))</f>
        <v>0</v>
      </c>
      <c r="W46" s="187">
        <f>IF('נוסח א'!W55="3 תשובות נכונות",3,IF('נוסח א'!W55="2 תשובות נכונות",2,IF('נוסח א'!W55="תשובה נכונה אחת",1,0)))</f>
        <v>0</v>
      </c>
      <c r="X46" s="187">
        <f>IF('נוסח א'!X55="נכון",3,IF('נוסח א'!X55="חלקי",1,0))</f>
        <v>0</v>
      </c>
      <c r="Y46" s="189">
        <f>IF('נוסח א'!Y55="צוינו 4 מרכיבים",4,IF('נוסח א'!Y55="צוינו 3 מרכיבים",3,IF('נוסח א'!Y55="צוינו 2 מרכיבים",2,IF('נוסח א'!Y55="צוין מרכיב 1",1,0))))</f>
        <v>0</v>
      </c>
      <c r="Z46" s="243"/>
      <c r="AA46" s="190">
        <f>IF('נוסח א'!AA55="נכון",2,0)</f>
        <v>0</v>
      </c>
      <c r="AB46" s="190">
        <f>IF('נוסח א'!AB55="נכון",2,0)</f>
        <v>0</v>
      </c>
      <c r="AC46" s="191">
        <f>IF('נוסח א'!AC55=3,2,0)</f>
        <v>0</v>
      </c>
      <c r="AD46" s="191">
        <f>IF('נוסח א'!AD55="נכון",2,0)</f>
        <v>0</v>
      </c>
      <c r="AE46" s="191">
        <f>IF('נוסח א'!AE55="נכון",3,IF('נוסח א'!AE55="חלקי",1,0))</f>
        <v>0</v>
      </c>
      <c r="AF46" s="187">
        <f>IF('נוסח א'!AF55=2,2,0)</f>
        <v>0</v>
      </c>
      <c r="AG46" s="187">
        <f>IF('נוסח א'!AG55="נכון",3,IF('נוסח א'!AG55="חלקי",1,0))</f>
        <v>0</v>
      </c>
      <c r="AH46" s="187">
        <f>IF('נוסח א'!AH55=2,2,0)</f>
        <v>0</v>
      </c>
      <c r="AI46" s="187">
        <f>IF('נוסח א'!AI55="נכון",3,IF('נוסח א'!AI55="חלקי",2,0))</f>
        <v>0</v>
      </c>
      <c r="AJ46" s="187">
        <f>IF('נוסח א'!AJ55="נכון",2,0)</f>
        <v>0</v>
      </c>
      <c r="AK46" s="188">
        <f>IF('נוסח א'!AK55="נכון",3,IF('נוסח א'!AK55="חלקי - 2 נקודות",2,IF('נוסח א'!AK55="חלקי - נקודה 1",1,0)))</f>
        <v>0</v>
      </c>
      <c r="AL46" s="187">
        <f>IF('נוסח א'!AL55="נכון",2,0)</f>
        <v>0</v>
      </c>
      <c r="AM46" s="187">
        <f>IF('נוסח א'!AM55="נכון",3,IF('נוסח א'!AM55="חלקי",2,0))</f>
        <v>0</v>
      </c>
      <c r="AN46" s="192">
        <f>IF('נוסח א'!AN55=4,2,0)</f>
        <v>0</v>
      </c>
      <c r="AO46" s="192">
        <f>IF('נוסח א'!AO55="נכון",3,IF('נוסח א'!AO55="חלקי - 2 נקודות",2,IF('נוסח א'!AO55="חלקי - נקודה 1",1,0)))</f>
        <v>0</v>
      </c>
      <c r="AP46" s="192">
        <f>IF('נוסח א'!AP55="ב",2,0)</f>
        <v>0</v>
      </c>
      <c r="AQ46" s="192">
        <f>IF('נוסח א'!AQ55="נכון",2,0)</f>
        <v>0</v>
      </c>
      <c r="AR46" s="193">
        <f t="shared" si="0"/>
        <v>0</v>
      </c>
      <c r="AS46" s="193">
        <f t="shared" si="1"/>
        <v>0</v>
      </c>
      <c r="AT46" s="193">
        <f t="shared" si="2"/>
        <v>0</v>
      </c>
      <c r="AU46" s="194">
        <f t="shared" si="3"/>
        <v>0</v>
      </c>
      <c r="AV46" s="195">
        <f t="shared" si="4"/>
        <v>0</v>
      </c>
      <c r="AW46" s="196">
        <f>'נוסח א'!AS55</f>
        <v>0</v>
      </c>
      <c r="AX46" s="86">
        <f t="shared" si="5"/>
        <v>0</v>
      </c>
    </row>
    <row r="47" spans="1:50" x14ac:dyDescent="0.2">
      <c r="A47" s="10">
        <v>39</v>
      </c>
      <c r="B47" s="109">
        <f>'נוסח א'!B56</f>
        <v>0</v>
      </c>
      <c r="C47" s="187">
        <f>IF('נוסח א'!C56="נכון",2,IF('נוסח א'!C56="חלקי",1,0))</f>
        <v>0</v>
      </c>
      <c r="D47" s="187">
        <f>IF('נוסח א'!D56="נכון",3,IF('נוסח א'!D56="חלקי",1,0))</f>
        <v>0</v>
      </c>
      <c r="E47" s="187">
        <f>IF('נוסח א'!E56="נכון",2,0)</f>
        <v>0</v>
      </c>
      <c r="F47" s="187">
        <f>IF('נוסח א'!F56="ד",2,0)</f>
        <v>0</v>
      </c>
      <c r="G47" s="187">
        <f>IF('נוסח א'!G56="נכון",3,IF('נוסח א'!G56="חלקי",1,0))</f>
        <v>0</v>
      </c>
      <c r="H47" s="187">
        <f>IF('נוסח א'!H56="נכון",3,IF('נוסח א'!H56="חלקי",1,0))</f>
        <v>0</v>
      </c>
      <c r="I47" s="187">
        <f>IF('נוסח א'!I56="נכון",3,IF('נוסח א'!I56="חלקי",2,0))</f>
        <v>0</v>
      </c>
      <c r="J47" s="187">
        <f>IF('נוסח א'!J56="נכון",2,IF('נוסח א'!J56="חלקי",1,0))</f>
        <v>0</v>
      </c>
      <c r="K47" s="187">
        <f>IF('נוסח א'!K56="נכון",2,0)</f>
        <v>0</v>
      </c>
      <c r="L47" s="187">
        <f>IF('נוסח א'!L56="נכון",3,IF('נוסח א'!L56="חלקי",1,0))</f>
        <v>0</v>
      </c>
      <c r="M47" s="187">
        <f>IF('נוסח א'!M56=3,2,0)</f>
        <v>0</v>
      </c>
      <c r="N47" s="187">
        <f>IF('נוסח א'!N56="נכון",3,IF('נוסח א'!N56="חלקי",1,0))</f>
        <v>0</v>
      </c>
      <c r="O47" s="187">
        <f>IF('נוסח א'!O56="נכון",3,IF('נוסח א'!O56="חלקי - 2 נקודות",2,IF('נוסח א'!O56="חלקי - נקודה 1",1,0)))</f>
        <v>0</v>
      </c>
      <c r="P47" s="187">
        <f>IF('נוסח א'!P56="ב",2,0)</f>
        <v>0</v>
      </c>
      <c r="Q47" s="187">
        <f>IF('נוסח א'!Q56="נכון",3,IF('נוסח א'!Q56="חלקי",2,0))</f>
        <v>0</v>
      </c>
      <c r="R47" s="187">
        <f>IF('נוסח א'!R56=4,2,0)</f>
        <v>0</v>
      </c>
      <c r="S47" s="187">
        <f>IF('נוסח א'!S56="נכון",3,IF('נוסח א'!S56="חלקי",2,0))</f>
        <v>0</v>
      </c>
      <c r="T47" s="187">
        <f>IF('נוסח א'!T56=1,2,0)</f>
        <v>0</v>
      </c>
      <c r="U47" s="188">
        <f>IF('נוסח א'!U56="נכון",2,IF('נוסח א'!U56="חלקי",1,0))</f>
        <v>0</v>
      </c>
      <c r="V47" s="188">
        <f>IF('נוסח א'!V56="נכון",3,IF('נוסח א'!V56="חלקי - 2 נקודות",2,IF('נוסח א'!V56="חלקי - נקודה 1",1,0)))</f>
        <v>0</v>
      </c>
      <c r="W47" s="187">
        <f>IF('נוסח א'!W56="3 תשובות נכונות",3,IF('נוסח א'!W56="2 תשובות נכונות",2,IF('נוסח א'!W56="תשובה נכונה אחת",1,0)))</f>
        <v>0</v>
      </c>
      <c r="X47" s="187">
        <f>IF('נוסח א'!X56="נכון",3,IF('נוסח א'!X56="חלקי",1,0))</f>
        <v>0</v>
      </c>
      <c r="Y47" s="189">
        <f>IF('נוסח א'!Y56="צוינו 4 מרכיבים",4,IF('נוסח א'!Y56="צוינו 3 מרכיבים",3,IF('נוסח א'!Y56="צוינו 2 מרכיבים",2,IF('נוסח א'!Y56="צוין מרכיב 1",1,0))))</f>
        <v>0</v>
      </c>
      <c r="Z47" s="242"/>
      <c r="AA47" s="190">
        <f>IF('נוסח א'!AA56="נכון",2,0)</f>
        <v>0</v>
      </c>
      <c r="AB47" s="190">
        <f>IF('נוסח א'!AB56="נכון",2,0)</f>
        <v>0</v>
      </c>
      <c r="AC47" s="191">
        <f>IF('נוסח א'!AC56=3,2,0)</f>
        <v>0</v>
      </c>
      <c r="AD47" s="191">
        <f>IF('נוסח א'!AD56="נכון",2,0)</f>
        <v>0</v>
      </c>
      <c r="AE47" s="191">
        <f>IF('נוסח א'!AE56="נכון",3,IF('נוסח א'!AE56="חלקי",1,0))</f>
        <v>0</v>
      </c>
      <c r="AF47" s="187">
        <f>IF('נוסח א'!AF56=2,2,0)</f>
        <v>0</v>
      </c>
      <c r="AG47" s="187">
        <f>IF('נוסח א'!AG56="נכון",3,IF('נוסח א'!AG56="חלקי",1,0))</f>
        <v>0</v>
      </c>
      <c r="AH47" s="187">
        <f>IF('נוסח א'!AH56=2,2,0)</f>
        <v>0</v>
      </c>
      <c r="AI47" s="187">
        <f>IF('נוסח א'!AI56="נכון",3,IF('נוסח א'!AI56="חלקי",2,0))</f>
        <v>0</v>
      </c>
      <c r="AJ47" s="187">
        <f>IF('נוסח א'!AJ56="נכון",2,0)</f>
        <v>0</v>
      </c>
      <c r="AK47" s="188">
        <f>IF('נוסח א'!AK56="נכון",3,IF('נוסח א'!AK56="חלקי - 2 נקודות",2,IF('נוסח א'!AK56="חלקי - נקודה 1",1,0)))</f>
        <v>0</v>
      </c>
      <c r="AL47" s="187">
        <f>IF('נוסח א'!AL56="נכון",2,0)</f>
        <v>0</v>
      </c>
      <c r="AM47" s="187">
        <f>IF('נוסח א'!AM56="נכון",3,IF('נוסח א'!AM56="חלקי",2,0))</f>
        <v>0</v>
      </c>
      <c r="AN47" s="192">
        <f>IF('נוסח א'!AN56=4,2,0)</f>
        <v>0</v>
      </c>
      <c r="AO47" s="192">
        <f>IF('נוסח א'!AO56="נכון",3,IF('נוסח א'!AO56="חלקי - 2 נקודות",2,IF('נוסח א'!AO56="חלקי - נקודה 1",1,0)))</f>
        <v>0</v>
      </c>
      <c r="AP47" s="192">
        <f>IF('נוסח א'!AP56="ב",2,0)</f>
        <v>0</v>
      </c>
      <c r="AQ47" s="192">
        <f>IF('נוסח א'!AQ56="נכון",2,0)</f>
        <v>0</v>
      </c>
      <c r="AR47" s="193">
        <f t="shared" si="0"/>
        <v>0</v>
      </c>
      <c r="AS47" s="193">
        <f t="shared" si="1"/>
        <v>0</v>
      </c>
      <c r="AT47" s="193">
        <f t="shared" si="2"/>
        <v>0</v>
      </c>
      <c r="AU47" s="194">
        <f t="shared" si="3"/>
        <v>0</v>
      </c>
      <c r="AV47" s="195">
        <f t="shared" si="4"/>
        <v>0</v>
      </c>
      <c r="AW47" s="196">
        <f>'נוסח א'!AS56</f>
        <v>0</v>
      </c>
      <c r="AX47" s="86">
        <f t="shared" si="5"/>
        <v>0</v>
      </c>
    </row>
    <row r="48" spans="1:50" x14ac:dyDescent="0.2">
      <c r="A48" s="10">
        <v>40</v>
      </c>
      <c r="B48" s="109">
        <f>'נוסח א'!B57</f>
        <v>0</v>
      </c>
      <c r="C48" s="187">
        <f>IF('נוסח א'!C57="נכון",2,IF('נוסח א'!C57="חלקי",1,0))</f>
        <v>0</v>
      </c>
      <c r="D48" s="187">
        <f>IF('נוסח א'!D57="נכון",3,IF('נוסח א'!D57="חלקי",1,0))</f>
        <v>0</v>
      </c>
      <c r="E48" s="187">
        <f>IF('נוסח א'!E57="נכון",2,0)</f>
        <v>0</v>
      </c>
      <c r="F48" s="187">
        <f>IF('נוסח א'!F57="ד",2,0)</f>
        <v>0</v>
      </c>
      <c r="G48" s="187">
        <f>IF('נוסח א'!G57="נכון",3,IF('נוסח א'!G57="חלקי",1,0))</f>
        <v>0</v>
      </c>
      <c r="H48" s="187">
        <f>IF('נוסח א'!H57="נכון",3,IF('נוסח א'!H57="חלקי",1,0))</f>
        <v>0</v>
      </c>
      <c r="I48" s="187">
        <f>IF('נוסח א'!I57="נכון",3,IF('נוסח א'!I57="חלקי",2,0))</f>
        <v>0</v>
      </c>
      <c r="J48" s="187">
        <f>IF('נוסח א'!J57="נכון",2,IF('נוסח א'!J57="חלקי",1,0))</f>
        <v>0</v>
      </c>
      <c r="K48" s="187">
        <f>IF('נוסח א'!K57="נכון",2,0)</f>
        <v>0</v>
      </c>
      <c r="L48" s="187">
        <f>IF('נוסח א'!L57="נכון",3,IF('נוסח א'!L57="חלקי",1,0))</f>
        <v>0</v>
      </c>
      <c r="M48" s="187">
        <f>IF('נוסח א'!M57=3,2,0)</f>
        <v>0</v>
      </c>
      <c r="N48" s="187">
        <f>IF('נוסח א'!N57="נכון",3,IF('נוסח א'!N57="חלקי",1,0))</f>
        <v>0</v>
      </c>
      <c r="O48" s="187">
        <f>IF('נוסח א'!O57="נכון",3,IF('נוסח א'!O57="חלקי - 2 נקודות",2,IF('נוסח א'!O57="חלקי - נקודה 1",1,0)))</f>
        <v>0</v>
      </c>
      <c r="P48" s="187">
        <f>IF('נוסח א'!P57="ב",2,0)</f>
        <v>0</v>
      </c>
      <c r="Q48" s="187">
        <f>IF('נוסח א'!Q57="נכון",3,IF('נוסח א'!Q57="חלקי",2,0))</f>
        <v>0</v>
      </c>
      <c r="R48" s="187">
        <f>IF('נוסח א'!R57=4,2,0)</f>
        <v>0</v>
      </c>
      <c r="S48" s="187">
        <f>IF('נוסח א'!S57="נכון",3,IF('נוסח א'!S57="חלקי",2,0))</f>
        <v>0</v>
      </c>
      <c r="T48" s="187">
        <f>IF('נוסח א'!T57=1,2,0)</f>
        <v>0</v>
      </c>
      <c r="U48" s="188">
        <f>IF('נוסח א'!U57="נכון",2,IF('נוסח א'!U57="חלקי",1,0))</f>
        <v>0</v>
      </c>
      <c r="V48" s="188">
        <f>IF('נוסח א'!V57="נכון",3,IF('נוסח א'!V57="חלקי - 2 נקודות",2,IF('נוסח א'!V57="חלקי - נקודה 1",1,0)))</f>
        <v>0</v>
      </c>
      <c r="W48" s="187">
        <f>IF('נוסח א'!W57="3 תשובות נכונות",3,IF('נוסח א'!W57="2 תשובות נכונות",2,IF('נוסח א'!W57="תשובה נכונה אחת",1,0)))</f>
        <v>0</v>
      </c>
      <c r="X48" s="187">
        <f>IF('נוסח א'!X57="נכון",3,IF('נוסח א'!X57="חלקי",1,0))</f>
        <v>0</v>
      </c>
      <c r="Y48" s="189">
        <f>IF('נוסח א'!Y57="צוינו 4 מרכיבים",4,IF('נוסח א'!Y57="צוינו 3 מרכיבים",3,IF('נוסח א'!Y57="צוינו 2 מרכיבים",2,IF('נוסח א'!Y57="צוין מרכיב 1",1,0))))</f>
        <v>0</v>
      </c>
      <c r="Z48" s="243"/>
      <c r="AA48" s="190">
        <f>IF('נוסח א'!AA57="נכון",2,0)</f>
        <v>0</v>
      </c>
      <c r="AB48" s="190">
        <f>IF('נוסח א'!AB57="נכון",2,0)</f>
        <v>0</v>
      </c>
      <c r="AC48" s="191">
        <f>IF('נוסח א'!AC57=3,2,0)</f>
        <v>0</v>
      </c>
      <c r="AD48" s="191">
        <f>IF('נוסח א'!AD57="נכון",2,0)</f>
        <v>0</v>
      </c>
      <c r="AE48" s="191">
        <f>IF('נוסח א'!AE57="נכון",3,IF('נוסח א'!AE57="חלקי",1,0))</f>
        <v>0</v>
      </c>
      <c r="AF48" s="187">
        <f>IF('נוסח א'!AF57=2,2,0)</f>
        <v>0</v>
      </c>
      <c r="AG48" s="187">
        <f>IF('נוסח א'!AG57="נכון",3,IF('נוסח א'!AG57="חלקי",1,0))</f>
        <v>0</v>
      </c>
      <c r="AH48" s="187">
        <f>IF('נוסח א'!AH57=2,2,0)</f>
        <v>0</v>
      </c>
      <c r="AI48" s="187">
        <f>IF('נוסח א'!AI57="נכון",3,IF('נוסח א'!AI57="חלקי",2,0))</f>
        <v>0</v>
      </c>
      <c r="AJ48" s="187">
        <f>IF('נוסח א'!AJ57="נכון",2,0)</f>
        <v>0</v>
      </c>
      <c r="AK48" s="188">
        <f>IF('נוסח א'!AK57="נכון",3,IF('נוסח א'!AK57="חלקי - 2 נקודות",2,IF('נוסח א'!AK57="חלקי - נקודה 1",1,0)))</f>
        <v>0</v>
      </c>
      <c r="AL48" s="187">
        <f>IF('נוסח א'!AL57="נכון",2,0)</f>
        <v>0</v>
      </c>
      <c r="AM48" s="187">
        <f>IF('נוסח א'!AM57="נכון",3,IF('נוסח א'!AM57="חלקי",2,0))</f>
        <v>0</v>
      </c>
      <c r="AN48" s="192">
        <f>IF('נוסח א'!AN57=4,2,0)</f>
        <v>0</v>
      </c>
      <c r="AO48" s="192">
        <f>IF('נוסח א'!AO57="נכון",3,IF('נוסח א'!AO57="חלקי - 2 נקודות",2,IF('נוסח א'!AO57="חלקי - נקודה 1",1,0)))</f>
        <v>0</v>
      </c>
      <c r="AP48" s="192">
        <f>IF('נוסח א'!AP57="ב",2,0)</f>
        <v>0</v>
      </c>
      <c r="AQ48" s="192">
        <f>IF('נוסח א'!AQ57="נכון",2,0)</f>
        <v>0</v>
      </c>
      <c r="AR48" s="193">
        <f t="shared" si="0"/>
        <v>0</v>
      </c>
      <c r="AS48" s="193">
        <f t="shared" si="1"/>
        <v>0</v>
      </c>
      <c r="AT48" s="193">
        <f t="shared" si="2"/>
        <v>0</v>
      </c>
      <c r="AU48" s="194">
        <f t="shared" si="3"/>
        <v>0</v>
      </c>
      <c r="AV48" s="195">
        <f t="shared" si="4"/>
        <v>0</v>
      </c>
      <c r="AW48" s="196">
        <f>'נוסח א'!AS57</f>
        <v>0</v>
      </c>
      <c r="AX48" s="86">
        <f t="shared" si="5"/>
        <v>0</v>
      </c>
    </row>
    <row r="49" spans="1:50" x14ac:dyDescent="0.2">
      <c r="A49" s="10">
        <v>41</v>
      </c>
      <c r="B49" s="109">
        <f>'נוסח א'!B58</f>
        <v>0</v>
      </c>
      <c r="C49" s="187">
        <f>IF('נוסח א'!C58="נכון",2,IF('נוסח א'!C58="חלקי",1,0))</f>
        <v>0</v>
      </c>
      <c r="D49" s="187">
        <f>IF('נוסח א'!D58="נכון",3,IF('נוסח א'!D58="חלקי",1,0))</f>
        <v>0</v>
      </c>
      <c r="E49" s="187">
        <f>IF('נוסח א'!E58="נכון",2,0)</f>
        <v>0</v>
      </c>
      <c r="F49" s="187">
        <f>IF('נוסח א'!F58="ד",2,0)</f>
        <v>0</v>
      </c>
      <c r="G49" s="187">
        <f>IF('נוסח א'!G58="נכון",3,IF('נוסח א'!G58="חלקי",1,0))</f>
        <v>0</v>
      </c>
      <c r="H49" s="187">
        <f>IF('נוסח א'!H58="נכון",3,IF('נוסח א'!H58="חלקי",1,0))</f>
        <v>0</v>
      </c>
      <c r="I49" s="187">
        <f>IF('נוסח א'!I58="נכון",3,IF('נוסח א'!I58="חלקי",2,0))</f>
        <v>0</v>
      </c>
      <c r="J49" s="187">
        <f>IF('נוסח א'!J58="נכון",2,IF('נוסח א'!J58="חלקי",1,0))</f>
        <v>0</v>
      </c>
      <c r="K49" s="187">
        <f>IF('נוסח א'!K58="נכון",2,0)</f>
        <v>0</v>
      </c>
      <c r="L49" s="187">
        <f>IF('נוסח א'!L58="נכון",3,IF('נוסח א'!L58="חלקי",1,0))</f>
        <v>0</v>
      </c>
      <c r="M49" s="187">
        <f>IF('נוסח א'!M58=3,2,0)</f>
        <v>0</v>
      </c>
      <c r="N49" s="187">
        <f>IF('נוסח א'!N58="נכון",3,IF('נוסח א'!N58="חלקי",1,0))</f>
        <v>0</v>
      </c>
      <c r="O49" s="187">
        <f>IF('נוסח א'!O58="נכון",3,IF('נוסח א'!O58="חלקי - 2 נקודות",2,IF('נוסח א'!O58="חלקי - נקודה 1",1,0)))</f>
        <v>0</v>
      </c>
      <c r="P49" s="187">
        <f>IF('נוסח א'!P58="ב",2,0)</f>
        <v>0</v>
      </c>
      <c r="Q49" s="187">
        <f>IF('נוסח א'!Q58="נכון",3,IF('נוסח א'!Q58="חלקי",2,0))</f>
        <v>0</v>
      </c>
      <c r="R49" s="187">
        <f>IF('נוסח א'!R58=4,2,0)</f>
        <v>0</v>
      </c>
      <c r="S49" s="187">
        <f>IF('נוסח א'!S58="נכון",3,IF('נוסח א'!S58="חלקי",2,0))</f>
        <v>0</v>
      </c>
      <c r="T49" s="187">
        <f>IF('נוסח א'!T58=1,2,0)</f>
        <v>0</v>
      </c>
      <c r="U49" s="188">
        <f>IF('נוסח א'!U58="נכון",2,IF('נוסח א'!U58="חלקי",1,0))</f>
        <v>0</v>
      </c>
      <c r="V49" s="188">
        <f>IF('נוסח א'!V58="נכון",3,IF('נוסח א'!V58="חלקי - 2 נקודות",2,IF('נוסח א'!V58="חלקי - נקודה 1",1,0)))</f>
        <v>0</v>
      </c>
      <c r="W49" s="187">
        <f>IF('נוסח א'!W58="3 תשובות נכונות",3,IF('נוסח א'!W58="2 תשובות נכונות",2,IF('נוסח א'!W58="תשובה נכונה אחת",1,0)))</f>
        <v>0</v>
      </c>
      <c r="X49" s="187">
        <f>IF('נוסח א'!X58="נכון",3,IF('נוסח א'!X58="חלקי",1,0))</f>
        <v>0</v>
      </c>
      <c r="Y49" s="189">
        <f>IF('נוסח א'!Y58="צוינו 4 מרכיבים",4,IF('נוסח א'!Y58="צוינו 3 מרכיבים",3,IF('נוסח א'!Y58="צוינו 2 מרכיבים",2,IF('נוסח א'!Y58="צוין מרכיב 1",1,0))))</f>
        <v>0</v>
      </c>
      <c r="Z49" s="243"/>
      <c r="AA49" s="190">
        <f>IF('נוסח א'!AA58="נכון",2,0)</f>
        <v>0</v>
      </c>
      <c r="AB49" s="190">
        <f>IF('נוסח א'!AB58="נכון",2,0)</f>
        <v>0</v>
      </c>
      <c r="AC49" s="191">
        <f>IF('נוסח א'!AC58=3,2,0)</f>
        <v>0</v>
      </c>
      <c r="AD49" s="191">
        <f>IF('נוסח א'!AD58="נכון",2,0)</f>
        <v>0</v>
      </c>
      <c r="AE49" s="191">
        <f>IF('נוסח א'!AE58="נכון",3,IF('נוסח א'!AE58="חלקי",1,0))</f>
        <v>0</v>
      </c>
      <c r="AF49" s="187">
        <f>IF('נוסח א'!AF58=2,2,0)</f>
        <v>0</v>
      </c>
      <c r="AG49" s="187">
        <f>IF('נוסח א'!AG58="נכון",3,IF('נוסח א'!AG58="חלקי",1,0))</f>
        <v>0</v>
      </c>
      <c r="AH49" s="187">
        <f>IF('נוסח א'!AH58=2,2,0)</f>
        <v>0</v>
      </c>
      <c r="AI49" s="187">
        <f>IF('נוסח א'!AI58="נכון",3,IF('נוסח א'!AI58="חלקי",2,0))</f>
        <v>0</v>
      </c>
      <c r="AJ49" s="187">
        <f>IF('נוסח א'!AJ58="נכון",2,0)</f>
        <v>0</v>
      </c>
      <c r="AK49" s="188">
        <f>IF('נוסח א'!AK58="נכון",3,IF('נוסח א'!AK58="חלקי - 2 נקודות",2,IF('נוסח א'!AK58="חלקי - נקודה 1",1,0)))</f>
        <v>0</v>
      </c>
      <c r="AL49" s="187">
        <f>IF('נוסח א'!AL58="נכון",2,0)</f>
        <v>0</v>
      </c>
      <c r="AM49" s="187">
        <f>IF('נוסח א'!AM58="נכון",3,IF('נוסח א'!AM58="חלקי",2,0))</f>
        <v>0</v>
      </c>
      <c r="AN49" s="192">
        <f>IF('נוסח א'!AN58=4,2,0)</f>
        <v>0</v>
      </c>
      <c r="AO49" s="192">
        <f>IF('נוסח א'!AO58="נכון",3,IF('נוסח א'!AO58="חלקי - 2 נקודות",2,IF('נוסח א'!AO58="חלקי - נקודה 1",1,0)))</f>
        <v>0</v>
      </c>
      <c r="AP49" s="192">
        <f>IF('נוסח א'!AP58="ב",2,0)</f>
        <v>0</v>
      </c>
      <c r="AQ49" s="192">
        <f>IF('נוסח א'!AQ58="נכון",2,0)</f>
        <v>0</v>
      </c>
      <c r="AR49" s="193">
        <f t="shared" si="0"/>
        <v>0</v>
      </c>
      <c r="AS49" s="193">
        <f t="shared" si="1"/>
        <v>0</v>
      </c>
      <c r="AT49" s="193">
        <f t="shared" si="2"/>
        <v>0</v>
      </c>
      <c r="AU49" s="194">
        <f t="shared" si="3"/>
        <v>0</v>
      </c>
      <c r="AV49" s="195">
        <f t="shared" si="4"/>
        <v>0</v>
      </c>
      <c r="AW49" s="196">
        <f>'נוסח א'!AS58</f>
        <v>0</v>
      </c>
      <c r="AX49" s="86">
        <f t="shared" si="5"/>
        <v>0</v>
      </c>
    </row>
    <row r="50" spans="1:50" x14ac:dyDescent="0.2">
      <c r="A50" s="10">
        <v>42</v>
      </c>
      <c r="B50" s="109">
        <f>'נוסח א'!B59</f>
        <v>0</v>
      </c>
      <c r="C50" s="187">
        <f>IF('נוסח א'!C59="נכון",2,IF('נוסח א'!C59="חלקי",1,0))</f>
        <v>0</v>
      </c>
      <c r="D50" s="187">
        <f>IF('נוסח א'!D59="נכון",3,IF('נוסח א'!D59="חלקי",1,0))</f>
        <v>0</v>
      </c>
      <c r="E50" s="187">
        <f>IF('נוסח א'!E59="נכון",2,0)</f>
        <v>0</v>
      </c>
      <c r="F50" s="187">
        <f>IF('נוסח א'!F59="ד",2,0)</f>
        <v>0</v>
      </c>
      <c r="G50" s="187">
        <f>IF('נוסח א'!G59="נכון",3,IF('נוסח א'!G59="חלקי",1,0))</f>
        <v>0</v>
      </c>
      <c r="H50" s="187">
        <f>IF('נוסח א'!H59="נכון",3,IF('נוסח א'!H59="חלקי",1,0))</f>
        <v>0</v>
      </c>
      <c r="I50" s="187">
        <f>IF('נוסח א'!I59="נכון",3,IF('נוסח א'!I59="חלקי",2,0))</f>
        <v>0</v>
      </c>
      <c r="J50" s="187">
        <f>IF('נוסח א'!J59="נכון",2,IF('נוסח א'!J59="חלקי",1,0))</f>
        <v>0</v>
      </c>
      <c r="K50" s="187">
        <f>IF('נוסח א'!K59="נכון",2,0)</f>
        <v>0</v>
      </c>
      <c r="L50" s="187">
        <f>IF('נוסח א'!L59="נכון",3,IF('נוסח א'!L59="חלקי",1,0))</f>
        <v>0</v>
      </c>
      <c r="M50" s="187">
        <f>IF('נוסח א'!M59=3,2,0)</f>
        <v>0</v>
      </c>
      <c r="N50" s="187">
        <f>IF('נוסח א'!N59="נכון",3,IF('נוסח א'!N59="חלקי",1,0))</f>
        <v>0</v>
      </c>
      <c r="O50" s="187">
        <f>IF('נוסח א'!O59="נכון",3,IF('נוסח א'!O59="חלקי - 2 נקודות",2,IF('נוסח א'!O59="חלקי - נקודה 1",1,0)))</f>
        <v>0</v>
      </c>
      <c r="P50" s="187">
        <f>IF('נוסח א'!P59="ב",2,0)</f>
        <v>0</v>
      </c>
      <c r="Q50" s="187">
        <f>IF('נוסח א'!Q59="נכון",3,IF('נוסח א'!Q59="חלקי",2,0))</f>
        <v>0</v>
      </c>
      <c r="R50" s="187">
        <f>IF('נוסח א'!R59=4,2,0)</f>
        <v>0</v>
      </c>
      <c r="S50" s="187">
        <f>IF('נוסח א'!S59="נכון",3,IF('נוסח א'!S59="חלקי",2,0))</f>
        <v>0</v>
      </c>
      <c r="T50" s="187">
        <f>IF('נוסח א'!T59=1,2,0)</f>
        <v>0</v>
      </c>
      <c r="U50" s="188">
        <f>IF('נוסח א'!U59="נכון",2,IF('נוסח א'!U59="חלקי",1,0))</f>
        <v>0</v>
      </c>
      <c r="V50" s="188">
        <f>IF('נוסח א'!V59="נכון",3,IF('נוסח א'!V59="חלקי - 2 נקודות",2,IF('נוסח א'!V59="חלקי - נקודה 1",1,0)))</f>
        <v>0</v>
      </c>
      <c r="W50" s="187">
        <f>IF('נוסח א'!W59="3 תשובות נכונות",3,IF('נוסח א'!W59="2 תשובות נכונות",2,IF('נוסח א'!W59="תשובה נכונה אחת",1,0)))</f>
        <v>0</v>
      </c>
      <c r="X50" s="187">
        <f>IF('נוסח א'!X59="נכון",3,IF('נוסח א'!X59="חלקי",1,0))</f>
        <v>0</v>
      </c>
      <c r="Y50" s="189">
        <f>IF('נוסח א'!Y59="צוינו 4 מרכיבים",4,IF('נוסח א'!Y59="צוינו 3 מרכיבים",3,IF('נוסח א'!Y59="צוינו 2 מרכיבים",2,IF('נוסח א'!Y59="צוין מרכיב 1",1,0))))</f>
        <v>0</v>
      </c>
      <c r="Z50" s="242"/>
      <c r="AA50" s="190">
        <f>IF('נוסח א'!AA59="נכון",2,0)</f>
        <v>0</v>
      </c>
      <c r="AB50" s="190">
        <f>IF('נוסח א'!AB59="נכון",2,0)</f>
        <v>0</v>
      </c>
      <c r="AC50" s="191">
        <f>IF('נוסח א'!AC59=3,2,0)</f>
        <v>0</v>
      </c>
      <c r="AD50" s="191">
        <f>IF('נוסח א'!AD59="נכון",2,0)</f>
        <v>0</v>
      </c>
      <c r="AE50" s="191">
        <f>IF('נוסח א'!AE59="נכון",3,IF('נוסח א'!AE59="חלקי",1,0))</f>
        <v>0</v>
      </c>
      <c r="AF50" s="187">
        <f>IF('נוסח א'!AF59=2,2,0)</f>
        <v>0</v>
      </c>
      <c r="AG50" s="187">
        <f>IF('נוסח א'!AG59="נכון",3,IF('נוסח א'!AG59="חלקי",1,0))</f>
        <v>0</v>
      </c>
      <c r="AH50" s="187">
        <f>IF('נוסח א'!AH59=2,2,0)</f>
        <v>0</v>
      </c>
      <c r="AI50" s="187">
        <f>IF('נוסח א'!AI59="נכון",3,IF('נוסח א'!AI59="חלקי",2,0))</f>
        <v>0</v>
      </c>
      <c r="AJ50" s="187">
        <f>IF('נוסח א'!AJ59="נכון",2,0)</f>
        <v>0</v>
      </c>
      <c r="AK50" s="188">
        <f>IF('נוסח א'!AK59="נכון",3,IF('נוסח א'!AK59="חלקי - 2 נקודות",2,IF('נוסח א'!AK59="חלקי - נקודה 1",1,0)))</f>
        <v>0</v>
      </c>
      <c r="AL50" s="187">
        <f>IF('נוסח א'!AL59="נכון",2,0)</f>
        <v>0</v>
      </c>
      <c r="AM50" s="187">
        <f>IF('נוסח א'!AM59="נכון",3,IF('נוסח א'!AM59="חלקי",2,0))</f>
        <v>0</v>
      </c>
      <c r="AN50" s="192">
        <f>IF('נוסח א'!AN59=4,2,0)</f>
        <v>0</v>
      </c>
      <c r="AO50" s="192">
        <f>IF('נוסח א'!AO59="נכון",3,IF('נוסח א'!AO59="חלקי - 2 נקודות",2,IF('נוסח א'!AO59="חלקי - נקודה 1",1,0)))</f>
        <v>0</v>
      </c>
      <c r="AP50" s="192">
        <f>IF('נוסח א'!AP59="ב",2,0)</f>
        <v>0</v>
      </c>
      <c r="AQ50" s="192">
        <f>IF('נוסח א'!AQ59="נכון",2,0)</f>
        <v>0</v>
      </c>
      <c r="AR50" s="193">
        <f t="shared" si="0"/>
        <v>0</v>
      </c>
      <c r="AS50" s="193">
        <f t="shared" si="1"/>
        <v>0</v>
      </c>
      <c r="AT50" s="193">
        <f t="shared" si="2"/>
        <v>0</v>
      </c>
      <c r="AU50" s="194">
        <f t="shared" si="3"/>
        <v>0</v>
      </c>
      <c r="AV50" s="195">
        <f t="shared" si="4"/>
        <v>0</v>
      </c>
      <c r="AW50" s="196">
        <f>'נוסח א'!AS59</f>
        <v>0</v>
      </c>
      <c r="AX50" s="86">
        <f t="shared" si="5"/>
        <v>0</v>
      </c>
    </row>
    <row r="51" spans="1:50" x14ac:dyDescent="0.2">
      <c r="A51" s="10">
        <v>43</v>
      </c>
      <c r="B51" s="109">
        <f>'נוסח א'!B60</f>
        <v>0</v>
      </c>
      <c r="C51" s="187">
        <f>IF('נוסח א'!C60="נכון",2,IF('נוסח א'!C60="חלקי",1,0))</f>
        <v>0</v>
      </c>
      <c r="D51" s="187">
        <f>IF('נוסח א'!D60="נכון",3,IF('נוסח א'!D60="חלקי",1,0))</f>
        <v>0</v>
      </c>
      <c r="E51" s="187">
        <f>IF('נוסח א'!E60="נכון",2,0)</f>
        <v>0</v>
      </c>
      <c r="F51" s="187">
        <f>IF('נוסח א'!F60="ד",2,0)</f>
        <v>0</v>
      </c>
      <c r="G51" s="187">
        <f>IF('נוסח א'!G60="נכון",3,IF('נוסח א'!G60="חלקי",1,0))</f>
        <v>0</v>
      </c>
      <c r="H51" s="187">
        <f>IF('נוסח א'!H60="נכון",3,IF('נוסח א'!H60="חלקי",1,0))</f>
        <v>0</v>
      </c>
      <c r="I51" s="187">
        <f>IF('נוסח א'!I60="נכון",3,IF('נוסח א'!I60="חלקי",2,0))</f>
        <v>0</v>
      </c>
      <c r="J51" s="187">
        <f>IF('נוסח א'!J60="נכון",2,IF('נוסח א'!J60="חלקי",1,0))</f>
        <v>0</v>
      </c>
      <c r="K51" s="187">
        <f>IF('נוסח א'!K60="נכון",2,0)</f>
        <v>0</v>
      </c>
      <c r="L51" s="187">
        <f>IF('נוסח א'!L60="נכון",3,IF('נוסח א'!L60="חלקי",1,0))</f>
        <v>0</v>
      </c>
      <c r="M51" s="187">
        <f>IF('נוסח א'!M60=3,2,0)</f>
        <v>0</v>
      </c>
      <c r="N51" s="187">
        <f>IF('נוסח א'!N60="נכון",3,IF('נוסח א'!N60="חלקי",1,0))</f>
        <v>0</v>
      </c>
      <c r="O51" s="187">
        <f>IF('נוסח א'!O60="נכון",3,IF('נוסח א'!O60="חלקי - 2 נקודות",2,IF('נוסח א'!O60="חלקי - נקודה 1",1,0)))</f>
        <v>0</v>
      </c>
      <c r="P51" s="187">
        <f>IF('נוסח א'!P60="ב",2,0)</f>
        <v>0</v>
      </c>
      <c r="Q51" s="187">
        <f>IF('נוסח א'!Q60="נכון",3,IF('נוסח א'!Q60="חלקי",2,0))</f>
        <v>0</v>
      </c>
      <c r="R51" s="187">
        <f>IF('נוסח א'!R60=4,2,0)</f>
        <v>0</v>
      </c>
      <c r="S51" s="187">
        <f>IF('נוסח א'!S60="נכון",3,IF('נוסח א'!S60="חלקי",2,0))</f>
        <v>0</v>
      </c>
      <c r="T51" s="187">
        <f>IF('נוסח א'!T60=1,2,0)</f>
        <v>0</v>
      </c>
      <c r="U51" s="188">
        <f>IF('נוסח א'!U60="נכון",2,IF('נוסח א'!U60="חלקי",1,0))</f>
        <v>0</v>
      </c>
      <c r="V51" s="188">
        <f>IF('נוסח א'!V60="נכון",3,IF('נוסח א'!V60="חלקי - 2 נקודות",2,IF('נוסח א'!V60="חלקי - נקודה 1",1,0)))</f>
        <v>0</v>
      </c>
      <c r="W51" s="187">
        <f>IF('נוסח א'!W60="3 תשובות נכונות",3,IF('נוסח א'!W60="2 תשובות נכונות",2,IF('נוסח א'!W60="תשובה נכונה אחת",1,0)))</f>
        <v>0</v>
      </c>
      <c r="X51" s="187">
        <f>IF('נוסח א'!X60="נכון",3,IF('נוסח א'!X60="חלקי",1,0))</f>
        <v>0</v>
      </c>
      <c r="Y51" s="189">
        <f>IF('נוסח א'!Y60="צוינו 4 מרכיבים",4,IF('נוסח א'!Y60="צוינו 3 מרכיבים",3,IF('נוסח א'!Y60="צוינו 2 מרכיבים",2,IF('נוסח א'!Y60="צוין מרכיב 1",1,0))))</f>
        <v>0</v>
      </c>
      <c r="Z51" s="243"/>
      <c r="AA51" s="190">
        <f>IF('נוסח א'!AA60="נכון",2,0)</f>
        <v>0</v>
      </c>
      <c r="AB51" s="190">
        <f>IF('נוסח א'!AB60="נכון",2,0)</f>
        <v>0</v>
      </c>
      <c r="AC51" s="191">
        <f>IF('נוסח א'!AC60=3,2,0)</f>
        <v>0</v>
      </c>
      <c r="AD51" s="191">
        <f>IF('נוסח א'!AD60="נכון",2,0)</f>
        <v>0</v>
      </c>
      <c r="AE51" s="191">
        <f>IF('נוסח א'!AE60="נכון",3,IF('נוסח א'!AE60="חלקי",1,0))</f>
        <v>0</v>
      </c>
      <c r="AF51" s="187">
        <f>IF('נוסח א'!AF60=2,2,0)</f>
        <v>0</v>
      </c>
      <c r="AG51" s="187">
        <f>IF('נוסח א'!AG60="נכון",3,IF('נוסח א'!AG60="חלקי",1,0))</f>
        <v>0</v>
      </c>
      <c r="AH51" s="187">
        <f>IF('נוסח א'!AH60=2,2,0)</f>
        <v>0</v>
      </c>
      <c r="AI51" s="187">
        <f>IF('נוסח א'!AI60="נכון",3,IF('נוסח א'!AI60="חלקי",2,0))</f>
        <v>0</v>
      </c>
      <c r="AJ51" s="187">
        <f>IF('נוסח א'!AJ60="נכון",2,0)</f>
        <v>0</v>
      </c>
      <c r="AK51" s="188">
        <f>IF('נוסח א'!AK60="נכון",3,IF('נוסח א'!AK60="חלקי - 2 נקודות",2,IF('נוסח א'!AK60="חלקי - נקודה 1",1,0)))</f>
        <v>0</v>
      </c>
      <c r="AL51" s="187">
        <f>IF('נוסח א'!AL60="נכון",2,0)</f>
        <v>0</v>
      </c>
      <c r="AM51" s="187">
        <f>IF('נוסח א'!AM60="נכון",3,IF('נוסח א'!AM60="חלקי",2,0))</f>
        <v>0</v>
      </c>
      <c r="AN51" s="192">
        <f>IF('נוסח א'!AN60=4,2,0)</f>
        <v>0</v>
      </c>
      <c r="AO51" s="192">
        <f>IF('נוסח א'!AO60="נכון",3,IF('נוסח א'!AO60="חלקי - 2 נקודות",2,IF('נוסח א'!AO60="חלקי - נקודה 1",1,0)))</f>
        <v>0</v>
      </c>
      <c r="AP51" s="192">
        <f>IF('נוסח א'!AP60="ב",2,0)</f>
        <v>0</v>
      </c>
      <c r="AQ51" s="192">
        <f>IF('נוסח א'!AQ60="נכון",2,0)</f>
        <v>0</v>
      </c>
      <c r="AR51" s="193">
        <f t="shared" si="0"/>
        <v>0</v>
      </c>
      <c r="AS51" s="193">
        <f t="shared" si="1"/>
        <v>0</v>
      </c>
      <c r="AT51" s="193">
        <f t="shared" si="2"/>
        <v>0</v>
      </c>
      <c r="AU51" s="194">
        <f t="shared" si="3"/>
        <v>0</v>
      </c>
      <c r="AV51" s="195">
        <f t="shared" si="4"/>
        <v>0</v>
      </c>
      <c r="AW51" s="196">
        <f>'נוסח א'!AS60</f>
        <v>0</v>
      </c>
      <c r="AX51" s="86">
        <f t="shared" si="5"/>
        <v>0</v>
      </c>
    </row>
    <row r="52" spans="1:50" x14ac:dyDescent="0.2">
      <c r="A52" s="10">
        <v>44</v>
      </c>
      <c r="B52" s="109">
        <f>'נוסח א'!B61</f>
        <v>0</v>
      </c>
      <c r="C52" s="187">
        <f>IF('נוסח א'!C61="נכון",2,IF('נוסח א'!C61="חלקי",1,0))</f>
        <v>0</v>
      </c>
      <c r="D52" s="187">
        <f>IF('נוסח א'!D61="נכון",3,IF('נוסח א'!D61="חלקי",1,0))</f>
        <v>0</v>
      </c>
      <c r="E52" s="187">
        <f>IF('נוסח א'!E61="נכון",2,0)</f>
        <v>0</v>
      </c>
      <c r="F52" s="187">
        <f>IF('נוסח א'!F61="ד",2,0)</f>
        <v>0</v>
      </c>
      <c r="G52" s="187">
        <f>IF('נוסח א'!G61="נכון",3,IF('נוסח א'!G61="חלקי",1,0))</f>
        <v>0</v>
      </c>
      <c r="H52" s="187">
        <f>IF('נוסח א'!H61="נכון",3,IF('נוסח א'!H61="חלקי",1,0))</f>
        <v>0</v>
      </c>
      <c r="I52" s="187">
        <f>IF('נוסח א'!I61="נכון",3,IF('נוסח א'!I61="חלקי",2,0))</f>
        <v>0</v>
      </c>
      <c r="J52" s="187">
        <f>IF('נוסח א'!J61="נכון",2,IF('נוסח א'!J61="חלקי",1,0))</f>
        <v>0</v>
      </c>
      <c r="K52" s="187">
        <f>IF('נוסח א'!K61="נכון",2,0)</f>
        <v>0</v>
      </c>
      <c r="L52" s="187">
        <f>IF('נוסח א'!L61="נכון",3,IF('נוסח א'!L61="חלקי",1,0))</f>
        <v>0</v>
      </c>
      <c r="M52" s="187">
        <f>IF('נוסח א'!M61=3,2,0)</f>
        <v>0</v>
      </c>
      <c r="N52" s="187">
        <f>IF('נוסח א'!N61="נכון",3,IF('נוסח א'!N61="חלקי",1,0))</f>
        <v>0</v>
      </c>
      <c r="O52" s="187">
        <f>IF('נוסח א'!O61="נכון",3,IF('נוסח א'!O61="חלקי - 2 נקודות",2,IF('נוסח א'!O61="חלקי - נקודה 1",1,0)))</f>
        <v>0</v>
      </c>
      <c r="P52" s="187">
        <f>IF('נוסח א'!P61="ב",2,0)</f>
        <v>0</v>
      </c>
      <c r="Q52" s="187">
        <f>IF('נוסח א'!Q61="נכון",3,IF('נוסח א'!Q61="חלקי",2,0))</f>
        <v>0</v>
      </c>
      <c r="R52" s="187">
        <f>IF('נוסח א'!R61=4,2,0)</f>
        <v>0</v>
      </c>
      <c r="S52" s="187">
        <f>IF('נוסח א'!S61="נכון",3,IF('נוסח א'!S61="חלקי",2,0))</f>
        <v>0</v>
      </c>
      <c r="T52" s="187">
        <f>IF('נוסח א'!T61=1,2,0)</f>
        <v>0</v>
      </c>
      <c r="U52" s="188">
        <f>IF('נוסח א'!U61="נכון",2,IF('נוסח א'!U61="חלקי",1,0))</f>
        <v>0</v>
      </c>
      <c r="V52" s="188">
        <f>IF('נוסח א'!V61="נכון",3,IF('נוסח א'!V61="חלקי - 2 נקודות",2,IF('נוסח א'!V61="חלקי - נקודה 1",1,0)))</f>
        <v>0</v>
      </c>
      <c r="W52" s="187">
        <f>IF('נוסח א'!W61="3 תשובות נכונות",3,IF('נוסח א'!W61="2 תשובות נכונות",2,IF('נוסח א'!W61="תשובה נכונה אחת",1,0)))</f>
        <v>0</v>
      </c>
      <c r="X52" s="187">
        <f>IF('נוסח א'!X61="נכון",3,IF('נוסח א'!X61="חלקי",1,0))</f>
        <v>0</v>
      </c>
      <c r="Y52" s="189">
        <f>IF('נוסח א'!Y61="צוינו 4 מרכיבים",4,IF('נוסח א'!Y61="צוינו 3 מרכיבים",3,IF('נוסח א'!Y61="צוינו 2 מרכיבים",2,IF('נוסח א'!Y61="צוין מרכיב 1",1,0))))</f>
        <v>0</v>
      </c>
      <c r="Z52" s="243"/>
      <c r="AA52" s="190">
        <f>IF('נוסח א'!AA61="נכון",2,0)</f>
        <v>0</v>
      </c>
      <c r="AB52" s="190">
        <f>IF('נוסח א'!AB61="נכון",2,0)</f>
        <v>0</v>
      </c>
      <c r="AC52" s="191">
        <f>IF('נוסח א'!AC61=3,2,0)</f>
        <v>0</v>
      </c>
      <c r="AD52" s="191">
        <f>IF('נוסח א'!AD61="נכון",2,0)</f>
        <v>0</v>
      </c>
      <c r="AE52" s="191">
        <f>IF('נוסח א'!AE61="נכון",3,IF('נוסח א'!AE61="חלקי",1,0))</f>
        <v>0</v>
      </c>
      <c r="AF52" s="187">
        <f>IF('נוסח א'!AF61=2,2,0)</f>
        <v>0</v>
      </c>
      <c r="AG52" s="187">
        <f>IF('נוסח א'!AG61="נכון",3,IF('נוסח א'!AG61="חלקי",1,0))</f>
        <v>0</v>
      </c>
      <c r="AH52" s="187">
        <f>IF('נוסח א'!AH61=2,2,0)</f>
        <v>0</v>
      </c>
      <c r="AI52" s="187">
        <f>IF('נוסח א'!AI61="נכון",3,IF('נוסח א'!AI61="חלקי",2,0))</f>
        <v>0</v>
      </c>
      <c r="AJ52" s="187">
        <f>IF('נוסח א'!AJ61="נכון",2,0)</f>
        <v>0</v>
      </c>
      <c r="AK52" s="188">
        <f>IF('נוסח א'!AK61="נכון",3,IF('נוסח א'!AK61="חלקי - 2 נקודות",2,IF('נוסח א'!AK61="חלקי - נקודה 1",1,0)))</f>
        <v>0</v>
      </c>
      <c r="AL52" s="187">
        <f>IF('נוסח א'!AL61="נכון",2,0)</f>
        <v>0</v>
      </c>
      <c r="AM52" s="187">
        <f>IF('נוסח א'!AM61="נכון",3,IF('נוסח א'!AM61="חלקי",2,0))</f>
        <v>0</v>
      </c>
      <c r="AN52" s="192">
        <f>IF('נוסח א'!AN61=4,2,0)</f>
        <v>0</v>
      </c>
      <c r="AO52" s="192">
        <f>IF('נוסח א'!AO61="נכון",3,IF('נוסח א'!AO61="חלקי - 2 נקודות",2,IF('נוסח א'!AO61="חלקי - נקודה 1",1,0)))</f>
        <v>0</v>
      </c>
      <c r="AP52" s="192">
        <f>IF('נוסח א'!AP61="ב",2,0)</f>
        <v>0</v>
      </c>
      <c r="AQ52" s="192">
        <f>IF('נוסח א'!AQ61="נכון",2,0)</f>
        <v>0</v>
      </c>
      <c r="AR52" s="193">
        <f t="shared" si="0"/>
        <v>0</v>
      </c>
      <c r="AS52" s="193">
        <f t="shared" si="1"/>
        <v>0</v>
      </c>
      <c r="AT52" s="193">
        <f t="shared" si="2"/>
        <v>0</v>
      </c>
      <c r="AU52" s="194">
        <f t="shared" si="3"/>
        <v>0</v>
      </c>
      <c r="AV52" s="195">
        <f t="shared" si="4"/>
        <v>0</v>
      </c>
      <c r="AW52" s="196">
        <f>'נוסח א'!AS61</f>
        <v>0</v>
      </c>
      <c r="AX52" s="86">
        <f t="shared" si="5"/>
        <v>0</v>
      </c>
    </row>
    <row r="53" spans="1:50" x14ac:dyDescent="0.2">
      <c r="A53" s="10">
        <v>45</v>
      </c>
      <c r="B53" s="109">
        <f>'נוסח א'!B62</f>
        <v>0</v>
      </c>
      <c r="C53" s="187">
        <f>IF('נוסח א'!C62="נכון",2,IF('נוסח א'!C62="חלקי",1,0))</f>
        <v>0</v>
      </c>
      <c r="D53" s="187">
        <f>IF('נוסח א'!D62="נכון",3,IF('נוסח א'!D62="חלקי",1,0))</f>
        <v>0</v>
      </c>
      <c r="E53" s="187">
        <f>IF('נוסח א'!E62="נכון",2,0)</f>
        <v>0</v>
      </c>
      <c r="F53" s="187">
        <f>IF('נוסח א'!F62="ד",2,0)</f>
        <v>0</v>
      </c>
      <c r="G53" s="187">
        <f>IF('נוסח א'!G62="נכון",3,IF('נוסח א'!G62="חלקי",1,0))</f>
        <v>0</v>
      </c>
      <c r="H53" s="187">
        <f>IF('נוסח א'!H62="נכון",3,IF('נוסח א'!H62="חלקי",1,0))</f>
        <v>0</v>
      </c>
      <c r="I53" s="187">
        <f>IF('נוסח א'!I62="נכון",3,IF('נוסח א'!I62="חלקי",2,0))</f>
        <v>0</v>
      </c>
      <c r="J53" s="187">
        <f>IF('נוסח א'!J62="נכון",2,IF('נוסח א'!J62="חלקי",1,0))</f>
        <v>0</v>
      </c>
      <c r="K53" s="187">
        <f>IF('נוסח א'!K62="נכון",2,0)</f>
        <v>0</v>
      </c>
      <c r="L53" s="187">
        <f>IF('נוסח א'!L62="נכון",3,IF('נוסח א'!L62="חלקי",1,0))</f>
        <v>0</v>
      </c>
      <c r="M53" s="187">
        <f>IF('נוסח א'!M62=3,2,0)</f>
        <v>0</v>
      </c>
      <c r="N53" s="187">
        <f>IF('נוסח א'!N62="נכון",3,IF('נוסח א'!N62="חלקי",1,0))</f>
        <v>0</v>
      </c>
      <c r="O53" s="187">
        <f>IF('נוסח א'!O62="נכון",3,IF('נוסח א'!O62="חלקי - 2 נקודות",2,IF('נוסח א'!O62="חלקי - נקודה 1",1,0)))</f>
        <v>0</v>
      </c>
      <c r="P53" s="187">
        <f>IF('נוסח א'!P62="ב",2,0)</f>
        <v>0</v>
      </c>
      <c r="Q53" s="187">
        <f>IF('נוסח א'!Q62="נכון",3,IF('נוסח א'!Q62="חלקי",2,0))</f>
        <v>0</v>
      </c>
      <c r="R53" s="187">
        <f>IF('נוסח א'!R62=4,2,0)</f>
        <v>0</v>
      </c>
      <c r="S53" s="187">
        <f>IF('נוסח א'!S62="נכון",3,IF('נוסח א'!S62="חלקי",2,0))</f>
        <v>0</v>
      </c>
      <c r="T53" s="187">
        <f>IF('נוסח א'!T62=1,2,0)</f>
        <v>0</v>
      </c>
      <c r="U53" s="188">
        <f>IF('נוסח א'!U62="נכון",2,IF('נוסח א'!U62="חלקי",1,0))</f>
        <v>0</v>
      </c>
      <c r="V53" s="188">
        <f>IF('נוסח א'!V62="נכון",3,IF('נוסח א'!V62="חלקי - 2 נקודות",2,IF('נוסח א'!V62="חלקי - נקודה 1",1,0)))</f>
        <v>0</v>
      </c>
      <c r="W53" s="187">
        <f>IF('נוסח א'!W62="3 תשובות נכונות",3,IF('נוסח א'!W62="2 תשובות נכונות",2,IF('נוסח א'!W62="תשובה נכונה אחת",1,0)))</f>
        <v>0</v>
      </c>
      <c r="X53" s="187">
        <f>IF('נוסח א'!X62="נכון",3,IF('נוסח א'!X62="חלקי",1,0))</f>
        <v>0</v>
      </c>
      <c r="Y53" s="189">
        <f>IF('נוסח א'!Y62="צוינו 4 מרכיבים",4,IF('נוסח א'!Y62="צוינו 3 מרכיבים",3,IF('נוסח א'!Y62="צוינו 2 מרכיבים",2,IF('נוסח א'!Y62="צוין מרכיב 1",1,0))))</f>
        <v>0</v>
      </c>
      <c r="Z53" s="242"/>
      <c r="AA53" s="190">
        <f>IF('נוסח א'!AA62="נכון",2,0)</f>
        <v>0</v>
      </c>
      <c r="AB53" s="190">
        <f>IF('נוסח א'!AB62="נכון",2,0)</f>
        <v>0</v>
      </c>
      <c r="AC53" s="191">
        <f>IF('נוסח א'!AC62=3,2,0)</f>
        <v>0</v>
      </c>
      <c r="AD53" s="191">
        <f>IF('נוסח א'!AD62="נכון",2,0)</f>
        <v>0</v>
      </c>
      <c r="AE53" s="191">
        <f>IF('נוסח א'!AE62="נכון",3,IF('נוסח א'!AE62="חלקי",1,0))</f>
        <v>0</v>
      </c>
      <c r="AF53" s="187">
        <f>IF('נוסח א'!AF62=2,2,0)</f>
        <v>0</v>
      </c>
      <c r="AG53" s="187">
        <f>IF('נוסח א'!AG62="נכון",3,IF('נוסח א'!AG62="חלקי",1,0))</f>
        <v>0</v>
      </c>
      <c r="AH53" s="187">
        <f>IF('נוסח א'!AH62=2,2,0)</f>
        <v>0</v>
      </c>
      <c r="AI53" s="187">
        <f>IF('נוסח א'!AI62="נכון",3,IF('נוסח א'!AI62="חלקי",2,0))</f>
        <v>0</v>
      </c>
      <c r="AJ53" s="187">
        <f>IF('נוסח א'!AJ62="נכון",2,0)</f>
        <v>0</v>
      </c>
      <c r="AK53" s="188">
        <f>IF('נוסח א'!AK62="נכון",3,IF('נוסח א'!AK62="חלקי - 2 נקודות",2,IF('נוסח א'!AK62="חלקי - נקודה 1",1,0)))</f>
        <v>0</v>
      </c>
      <c r="AL53" s="187">
        <f>IF('נוסח א'!AL62="נכון",2,0)</f>
        <v>0</v>
      </c>
      <c r="AM53" s="187">
        <f>IF('נוסח א'!AM62="נכון",3,IF('נוסח א'!AM62="חלקי",2,0))</f>
        <v>0</v>
      </c>
      <c r="AN53" s="192">
        <f>IF('נוסח א'!AN62=4,2,0)</f>
        <v>0</v>
      </c>
      <c r="AO53" s="192">
        <f>IF('נוסח א'!AO62="נכון",3,IF('נוסח א'!AO62="חלקי - 2 נקודות",2,IF('נוסח א'!AO62="חלקי - נקודה 1",1,0)))</f>
        <v>0</v>
      </c>
      <c r="AP53" s="192">
        <f>IF('נוסח א'!AP62="ב",2,0)</f>
        <v>0</v>
      </c>
      <c r="AQ53" s="192">
        <f>IF('נוסח א'!AQ62="נכון",2,0)</f>
        <v>0</v>
      </c>
      <c r="AR53" s="193">
        <f t="shared" si="0"/>
        <v>0</v>
      </c>
      <c r="AS53" s="193">
        <f t="shared" si="1"/>
        <v>0</v>
      </c>
      <c r="AT53" s="193">
        <f t="shared" si="2"/>
        <v>0</v>
      </c>
      <c r="AU53" s="194">
        <f t="shared" si="3"/>
        <v>0</v>
      </c>
      <c r="AV53" s="195">
        <f t="shared" si="4"/>
        <v>0</v>
      </c>
      <c r="AW53" s="196">
        <f>'נוסח א'!AS62</f>
        <v>0</v>
      </c>
      <c r="AX53" s="86">
        <f t="shared" si="5"/>
        <v>0</v>
      </c>
    </row>
    <row r="54" spans="1:50" x14ac:dyDescent="0.2">
      <c r="A54" s="2"/>
      <c r="B54" s="2"/>
      <c r="C54" s="2"/>
      <c r="D54" s="11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43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151"/>
      <c r="AN54" s="151"/>
      <c r="AO54" s="151"/>
      <c r="AP54" s="151"/>
      <c r="AQ54" s="151"/>
      <c r="AR54" s="151"/>
      <c r="AS54" s="151"/>
      <c r="AT54" s="2"/>
      <c r="AU54" s="117"/>
      <c r="AV54" s="117"/>
      <c r="AW54" s="2"/>
      <c r="AX54" s="2"/>
    </row>
    <row r="55" spans="1:50" ht="25.5" customHeight="1" x14ac:dyDescent="0.2">
      <c r="A55" s="2"/>
      <c r="B55" s="29"/>
      <c r="C55" s="223" t="s">
        <v>195</v>
      </c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5"/>
      <c r="Z55" s="243"/>
      <c r="AA55" s="157" t="s">
        <v>194</v>
      </c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256" t="s">
        <v>196</v>
      </c>
      <c r="AS55" s="256" t="s">
        <v>197</v>
      </c>
      <c r="AT55" s="256" t="s">
        <v>127</v>
      </c>
      <c r="AU55" s="250" t="s">
        <v>125</v>
      </c>
      <c r="AV55" s="264" t="s">
        <v>198</v>
      </c>
      <c r="AW55" s="262" t="s">
        <v>152</v>
      </c>
      <c r="AX55" s="258" t="s">
        <v>33</v>
      </c>
    </row>
    <row r="56" spans="1:50" s="16" customFormat="1" ht="48.75" customHeight="1" x14ac:dyDescent="0.2">
      <c r="A56" s="12"/>
      <c r="B56" s="13" t="s">
        <v>16</v>
      </c>
      <c r="C56" s="64" t="s">
        <v>88</v>
      </c>
      <c r="D56" s="64" t="s">
        <v>128</v>
      </c>
      <c r="E56" s="64">
        <v>2</v>
      </c>
      <c r="F56" s="64">
        <v>3</v>
      </c>
      <c r="G56" s="64">
        <v>4</v>
      </c>
      <c r="H56" s="64" t="s">
        <v>79</v>
      </c>
      <c r="I56" s="64" t="s">
        <v>80</v>
      </c>
      <c r="J56" s="64" t="s">
        <v>103</v>
      </c>
      <c r="K56" s="64" t="s">
        <v>104</v>
      </c>
      <c r="L56" s="64" t="s">
        <v>159</v>
      </c>
      <c r="M56" s="64" t="s">
        <v>93</v>
      </c>
      <c r="N56" s="64" t="s">
        <v>94</v>
      </c>
      <c r="O56" s="64" t="s">
        <v>210</v>
      </c>
      <c r="P56" s="64" t="s">
        <v>211</v>
      </c>
      <c r="Q56" s="64" t="s">
        <v>212</v>
      </c>
      <c r="R56" s="64" t="s">
        <v>75</v>
      </c>
      <c r="S56" s="64" t="s">
        <v>162</v>
      </c>
      <c r="T56" s="102" t="s">
        <v>163</v>
      </c>
      <c r="U56" s="102" t="s">
        <v>164</v>
      </c>
      <c r="V56" s="102" t="s">
        <v>107</v>
      </c>
      <c r="W56" s="102" t="s">
        <v>108</v>
      </c>
      <c r="X56" s="64" t="s">
        <v>109</v>
      </c>
      <c r="Y56" s="64" t="s">
        <v>110</v>
      </c>
      <c r="Z56" s="242"/>
      <c r="AA56" s="64">
        <v>11</v>
      </c>
      <c r="AB56" s="102" t="s">
        <v>73</v>
      </c>
      <c r="AC56" s="102" t="s">
        <v>74</v>
      </c>
      <c r="AD56" s="102" t="s">
        <v>113</v>
      </c>
      <c r="AE56" s="102" t="s">
        <v>114</v>
      </c>
      <c r="AF56" s="102" t="s">
        <v>165</v>
      </c>
      <c r="AG56" s="102" t="s">
        <v>166</v>
      </c>
      <c r="AH56" s="102" t="s">
        <v>118</v>
      </c>
      <c r="AI56" s="102" t="s">
        <v>119</v>
      </c>
      <c r="AJ56" s="102" t="s">
        <v>153</v>
      </c>
      <c r="AK56" s="102" t="s">
        <v>154</v>
      </c>
      <c r="AL56" s="102" t="s">
        <v>155</v>
      </c>
      <c r="AM56" s="102" t="s">
        <v>213</v>
      </c>
      <c r="AN56" s="102" t="s">
        <v>214</v>
      </c>
      <c r="AO56" s="102" t="s">
        <v>215</v>
      </c>
      <c r="AP56" s="102" t="s">
        <v>216</v>
      </c>
      <c r="AQ56" s="102" t="s">
        <v>217</v>
      </c>
      <c r="AR56" s="257"/>
      <c r="AS56" s="257"/>
      <c r="AT56" s="257"/>
      <c r="AU56" s="251"/>
      <c r="AV56" s="265"/>
      <c r="AW56" s="263"/>
      <c r="AX56" s="259"/>
    </row>
    <row r="57" spans="1:50" s="16" customFormat="1" ht="18" x14ac:dyDescent="0.2">
      <c r="A57" s="12"/>
      <c r="B57" s="123" t="s">
        <v>35</v>
      </c>
      <c r="C57" s="90">
        <v>2</v>
      </c>
      <c r="D57" s="90">
        <v>3</v>
      </c>
      <c r="E57" s="90">
        <v>2</v>
      </c>
      <c r="F57" s="90">
        <v>2</v>
      </c>
      <c r="G57" s="90">
        <v>3</v>
      </c>
      <c r="H57" s="90">
        <v>3</v>
      </c>
      <c r="I57" s="90">
        <v>3</v>
      </c>
      <c r="J57" s="90">
        <v>2</v>
      </c>
      <c r="K57" s="90">
        <v>2</v>
      </c>
      <c r="L57" s="90">
        <v>3</v>
      </c>
      <c r="M57" s="90">
        <v>2</v>
      </c>
      <c r="N57" s="90">
        <v>3</v>
      </c>
      <c r="O57" s="90">
        <v>3</v>
      </c>
      <c r="P57" s="90">
        <v>2</v>
      </c>
      <c r="Q57" s="90">
        <v>3</v>
      </c>
      <c r="R57" s="90">
        <v>2</v>
      </c>
      <c r="S57" s="90">
        <v>3</v>
      </c>
      <c r="T57" s="90">
        <v>2</v>
      </c>
      <c r="U57" s="90">
        <v>2</v>
      </c>
      <c r="V57" s="90">
        <v>3</v>
      </c>
      <c r="W57" s="90">
        <v>3</v>
      </c>
      <c r="X57" s="90">
        <v>3</v>
      </c>
      <c r="Y57" s="90">
        <v>4</v>
      </c>
      <c r="Z57" s="243"/>
      <c r="AA57" s="90">
        <v>2</v>
      </c>
      <c r="AB57" s="165">
        <v>2</v>
      </c>
      <c r="AC57" s="165">
        <v>2</v>
      </c>
      <c r="AD57" s="165">
        <v>2</v>
      </c>
      <c r="AE57" s="165">
        <v>3</v>
      </c>
      <c r="AF57" s="90">
        <v>2</v>
      </c>
      <c r="AG57" s="90">
        <v>3</v>
      </c>
      <c r="AH57" s="90">
        <v>2</v>
      </c>
      <c r="AI57" s="90">
        <v>3</v>
      </c>
      <c r="AJ57" s="90">
        <v>2</v>
      </c>
      <c r="AK57" s="90">
        <v>3</v>
      </c>
      <c r="AL57" s="90">
        <v>2</v>
      </c>
      <c r="AM57" s="90">
        <v>3</v>
      </c>
      <c r="AN57" s="90">
        <v>2</v>
      </c>
      <c r="AO57" s="90">
        <v>3</v>
      </c>
      <c r="AP57" s="90">
        <v>2</v>
      </c>
      <c r="AQ57" s="90">
        <v>2</v>
      </c>
      <c r="AR57" s="90">
        <v>17</v>
      </c>
      <c r="AS57" s="90">
        <v>26</v>
      </c>
      <c r="AT57" s="90">
        <v>17</v>
      </c>
      <c r="AU57" s="90">
        <f>SUM(AR57:AT57)</f>
        <v>60</v>
      </c>
      <c r="AV57" s="165">
        <v>40</v>
      </c>
      <c r="AW57" s="198">
        <v>3</v>
      </c>
      <c r="AX57" s="90">
        <v>100</v>
      </c>
    </row>
    <row r="58" spans="1:50" s="27" customFormat="1" x14ac:dyDescent="0.2">
      <c r="A58" s="24"/>
      <c r="B58" s="121" t="s">
        <v>36</v>
      </c>
      <c r="C58" s="87">
        <f>IF('נוסח א'!C89&gt;0,SUMIF(C9:C53,"&gt;=0")/'נוסח א'!C89,0)</f>
        <v>0</v>
      </c>
      <c r="D58" s="87">
        <f>IF('נוסח א'!D89&gt;0,SUMIF(D9:D53,"&gt;=0")/'נוסח א'!D89,0)</f>
        <v>0</v>
      </c>
      <c r="E58" s="87">
        <f>IF('נוסח א'!E89&gt;0,SUMIF(E9:E53,"&gt;=0")/'נוסח א'!E89,0)</f>
        <v>0</v>
      </c>
      <c r="F58" s="87">
        <f>IF('נוסח א'!F89&gt;0,SUMIF(F9:F53,"&gt;=0")/'נוסח א'!F89,0)</f>
        <v>0</v>
      </c>
      <c r="G58" s="87">
        <f>IF('נוסח א'!G89&gt;0,SUMIF(G9:G53,"&gt;=0")/'נוסח א'!G89,0)</f>
        <v>0</v>
      </c>
      <c r="H58" s="87">
        <f>IF('נוסח א'!H89&gt;0,SUMIF(H9:H53,"&gt;=0")/'נוסח א'!H89,0)</f>
        <v>0</v>
      </c>
      <c r="I58" s="87">
        <f>IF('נוסח א'!I89&gt;0,SUMIF(I9:I53,"&gt;=0")/'נוסח א'!I89,0)</f>
        <v>0</v>
      </c>
      <c r="J58" s="87">
        <f>IF('נוסח א'!J89&gt;0,SUMIF(J9:J53,"&gt;=0")/'נוסח א'!J89,0)</f>
        <v>0</v>
      </c>
      <c r="K58" s="87">
        <f>IF('נוסח א'!K89&gt;0,SUMIF(K9:K53,"&gt;=0")/'נוסח א'!K89,0)</f>
        <v>0</v>
      </c>
      <c r="L58" s="87">
        <f>IF('נוסח א'!L89&gt;0,SUMIF(L9:L53,"&gt;=0")/'נוסח א'!L89,0)</f>
        <v>0</v>
      </c>
      <c r="M58" s="87">
        <f>IF('נוסח א'!M89&gt;0,SUMIF(M9:M53,"&gt;=0")/'נוסח א'!M89,0)</f>
        <v>0</v>
      </c>
      <c r="N58" s="87">
        <f>IF('נוסח א'!N89&gt;0,SUMIF(N9:N53,"&gt;=0")/'נוסח א'!N89,0)</f>
        <v>0</v>
      </c>
      <c r="O58" s="87">
        <f>IF('נוסח א'!O89&gt;0,SUMIF(O9:O53,"&gt;=0")/'נוסח א'!O89,0)</f>
        <v>0</v>
      </c>
      <c r="P58" s="87">
        <f>IF('נוסח א'!P89&gt;0,SUMIF(P9:P53,"&gt;=0")/'נוסח א'!P89,0)</f>
        <v>0</v>
      </c>
      <c r="Q58" s="87">
        <f>IF('נוסח א'!Q89&gt;0,SUMIF(Q9:Q53,"&gt;=0")/'נוסח א'!Q89,0)</f>
        <v>0</v>
      </c>
      <c r="R58" s="87">
        <f>IF('נוסח א'!R89&gt;0,SUMIF(R9:R53,"&gt;=0")/'נוסח א'!R89,0)</f>
        <v>0</v>
      </c>
      <c r="S58" s="87">
        <f>IF('נוסח א'!S89&gt;0,SUMIF(S9:S53,"&gt;=0")/'נוסח א'!S89,0)</f>
        <v>0</v>
      </c>
      <c r="T58" s="87">
        <f>IF('נוסח א'!T89&gt;0,SUMIF(T9:T53,"&gt;=0")/'נוסח א'!T89,0)</f>
        <v>0</v>
      </c>
      <c r="U58" s="87">
        <f>IF('נוסח א'!U89&gt;0,SUMIF(U9:U53,"&gt;=0")/'נוסח א'!U89,0)</f>
        <v>0</v>
      </c>
      <c r="V58" s="87">
        <f>IF('נוסח א'!V89&gt;0,SUMIF(V9:V53,"&gt;=0")/'נוסח א'!V89,0)</f>
        <v>0</v>
      </c>
      <c r="W58" s="87">
        <f>IF('נוסח א'!W89&gt;0,SUMIF(W9:W53,"&gt;=0")/'נוסח א'!W89,0)</f>
        <v>0</v>
      </c>
      <c r="X58" s="87">
        <f>IF('נוסח א'!X89&gt;0,SUMIF(X9:X53,"&gt;=0")/'נוסח א'!X89,0)</f>
        <v>0</v>
      </c>
      <c r="Y58" s="87">
        <f>IF('נוסח א'!Y89&gt;0,SUMIF(Y9:Y53,"&gt;=0")/'נוסח א'!Y89,0)</f>
        <v>0</v>
      </c>
      <c r="Z58" s="243"/>
      <c r="AA58" s="87">
        <f>IF('נוסח א'!AA89&gt;0,SUMIF(AA9:AA53,"&gt;=0")/'נוסח א'!AA89,0)</f>
        <v>0</v>
      </c>
      <c r="AB58" s="87">
        <f>IF('נוסח א'!AB89&gt;0,SUMIF(AB9:AB53,"&gt;=0")/'נוסח א'!AB89,0)</f>
        <v>0</v>
      </c>
      <c r="AC58" s="87">
        <f>IF('נוסח א'!AC89&gt;0,SUMIF(AC9:AC53,"&gt;=0")/'נוסח א'!AC89,0)</f>
        <v>0</v>
      </c>
      <c r="AD58" s="87">
        <f>IF('נוסח א'!AD89&gt;0,SUMIF(AD9:AD53,"&gt;=0")/'נוסח א'!AD89,0)</f>
        <v>0</v>
      </c>
      <c r="AE58" s="87">
        <f>IF('נוסח א'!AE89&gt;0,SUMIF(AE9:AE53,"&gt;=0")/'נוסח א'!AE89,0)</f>
        <v>0</v>
      </c>
      <c r="AF58" s="87">
        <f>IF('נוסח א'!AF89&gt;0,SUMIF(AF9:AF53,"&gt;=0")/'נוסח א'!AF89,0)</f>
        <v>0</v>
      </c>
      <c r="AG58" s="87">
        <f>IF('נוסח א'!AG89&gt;0,SUMIF(AG9:AG53,"&gt;=0")/'נוסח א'!AG89,0)</f>
        <v>0</v>
      </c>
      <c r="AH58" s="87">
        <f>IF('נוסח א'!AH89&gt;0,SUMIF(AH9:AH53,"&gt;=0")/'נוסח א'!AH89,0)</f>
        <v>0</v>
      </c>
      <c r="AI58" s="87">
        <f>IF('נוסח א'!AI89&gt;0,SUMIF(AI9:AI53,"&gt;=0")/'נוסח א'!AI89,0)</f>
        <v>0</v>
      </c>
      <c r="AJ58" s="87">
        <f>IF('נוסח א'!AJ89&gt;0,SUMIF(AJ9:AJ53,"&gt;=0")/'נוסח א'!AJ89,0)</f>
        <v>0</v>
      </c>
      <c r="AK58" s="87">
        <f>IF('נוסח א'!AK89&gt;0,SUMIF(AK9:AK53,"&gt;=0")/'נוסח א'!AK89,0)</f>
        <v>0</v>
      </c>
      <c r="AL58" s="87">
        <f>IF('נוסח א'!AL89&gt;0,SUMIF(AL9:AL53,"&gt;=0")/'נוסח א'!AL89,0)</f>
        <v>0</v>
      </c>
      <c r="AM58" s="87">
        <f>IF('נוסח א'!AM89&gt;0,SUMIF(AM9:AM53,"&gt;=0")/'נוסח א'!AM89,0)</f>
        <v>0</v>
      </c>
      <c r="AN58" s="87">
        <f>IF('נוסח א'!AN89&gt;0,SUMIF(AN9:AN53,"&gt;=0")/'נוסח א'!AN89,0)</f>
        <v>0</v>
      </c>
      <c r="AO58" s="87">
        <f>IF('נוסח א'!AO89&gt;0,SUMIF(AO9:AO53,"&gt;=0")/'נוסח א'!AO89,0)</f>
        <v>0</v>
      </c>
      <c r="AP58" s="87">
        <f>IF('נוסח א'!AP89&gt;0,SUMIF(AP9:AP53,"&gt;=0")/'נוסח א'!AP89,0)</f>
        <v>0</v>
      </c>
      <c r="AQ58" s="87">
        <f>IF('נוסח א'!AQ89&gt;0,SUMIF(AQ9:AQ53,"&gt;=0")/'נוסח א'!AQ89,0)</f>
        <v>0</v>
      </c>
      <c r="AR58" s="199" t="e">
        <f>SUM(AR9:AR53)/'נוסח א'!$C$89</f>
        <v>#DIV/0!</v>
      </c>
      <c r="AS58" s="199" t="e">
        <f>SUM(AS9:AS53)/'נוסח א'!$C$89</f>
        <v>#DIV/0!</v>
      </c>
      <c r="AT58" s="199" t="e">
        <f>SUM(AT9:AT53)/'נוסח א'!$C$89</f>
        <v>#DIV/0!</v>
      </c>
      <c r="AU58" s="200" t="e">
        <f>SUM(AU9:AU53)/'נוסח א'!$C$89</f>
        <v>#DIV/0!</v>
      </c>
      <c r="AV58" s="195" t="e">
        <f>SUM(AV9:AV53)/'נוסח א'!$C$89</f>
        <v>#DIV/0!</v>
      </c>
      <c r="AW58" s="198" t="e">
        <f>SUM(AW9:AW53)/'נוסח א'!C89</f>
        <v>#DIV/0!</v>
      </c>
      <c r="AX58" s="124" t="e">
        <f>SUM(AR58:AT58,AV58:AV58)</f>
        <v>#DIV/0!</v>
      </c>
    </row>
    <row r="59" spans="1:50" s="122" customFormat="1" ht="28.5" customHeight="1" x14ac:dyDescent="0.2">
      <c r="A59" s="120"/>
      <c r="B59" s="121" t="s">
        <v>37</v>
      </c>
      <c r="C59" s="31">
        <f t="shared" ref="C59:Y59" si="6">C58/(C57)</f>
        <v>0</v>
      </c>
      <c r="D59" s="31">
        <f t="shared" si="6"/>
        <v>0</v>
      </c>
      <c r="E59" s="31">
        <f t="shared" si="6"/>
        <v>0</v>
      </c>
      <c r="F59" s="31">
        <f t="shared" si="6"/>
        <v>0</v>
      </c>
      <c r="G59" s="31">
        <f t="shared" si="6"/>
        <v>0</v>
      </c>
      <c r="H59" s="31">
        <f t="shared" si="6"/>
        <v>0</v>
      </c>
      <c r="I59" s="31">
        <f t="shared" si="6"/>
        <v>0</v>
      </c>
      <c r="J59" s="31">
        <f t="shared" si="6"/>
        <v>0</v>
      </c>
      <c r="K59" s="31">
        <f t="shared" si="6"/>
        <v>0</v>
      </c>
      <c r="L59" s="31">
        <f t="shared" si="6"/>
        <v>0</v>
      </c>
      <c r="M59" s="31">
        <f t="shared" si="6"/>
        <v>0</v>
      </c>
      <c r="N59" s="31">
        <f t="shared" si="6"/>
        <v>0</v>
      </c>
      <c r="O59" s="31">
        <f t="shared" si="6"/>
        <v>0</v>
      </c>
      <c r="P59" s="31">
        <f t="shared" si="6"/>
        <v>0</v>
      </c>
      <c r="Q59" s="31">
        <f t="shared" si="6"/>
        <v>0</v>
      </c>
      <c r="R59" s="31">
        <f t="shared" si="6"/>
        <v>0</v>
      </c>
      <c r="S59" s="31">
        <f t="shared" si="6"/>
        <v>0</v>
      </c>
      <c r="T59" s="31">
        <f t="shared" si="6"/>
        <v>0</v>
      </c>
      <c r="U59" s="31">
        <f t="shared" si="6"/>
        <v>0</v>
      </c>
      <c r="V59" s="31">
        <f t="shared" si="6"/>
        <v>0</v>
      </c>
      <c r="W59" s="31">
        <f t="shared" si="6"/>
        <v>0</v>
      </c>
      <c r="X59" s="31">
        <f t="shared" si="6"/>
        <v>0</v>
      </c>
      <c r="Y59" s="31">
        <f t="shared" si="6"/>
        <v>0</v>
      </c>
      <c r="Z59" s="244"/>
      <c r="AA59" s="31">
        <f t="shared" ref="AA59:AQ59" si="7">AA58/(AA57)</f>
        <v>0</v>
      </c>
      <c r="AB59" s="31">
        <f t="shared" si="7"/>
        <v>0</v>
      </c>
      <c r="AC59" s="31">
        <f t="shared" si="7"/>
        <v>0</v>
      </c>
      <c r="AD59" s="31">
        <f t="shared" si="7"/>
        <v>0</v>
      </c>
      <c r="AE59" s="31">
        <f t="shared" si="7"/>
        <v>0</v>
      </c>
      <c r="AF59" s="31">
        <f t="shared" si="7"/>
        <v>0</v>
      </c>
      <c r="AG59" s="31">
        <f t="shared" si="7"/>
        <v>0</v>
      </c>
      <c r="AH59" s="31">
        <f t="shared" si="7"/>
        <v>0</v>
      </c>
      <c r="AI59" s="31">
        <f t="shared" si="7"/>
        <v>0</v>
      </c>
      <c r="AJ59" s="31">
        <f t="shared" si="7"/>
        <v>0</v>
      </c>
      <c r="AK59" s="31">
        <f t="shared" si="7"/>
        <v>0</v>
      </c>
      <c r="AL59" s="31">
        <f t="shared" si="7"/>
        <v>0</v>
      </c>
      <c r="AM59" s="31">
        <f t="shared" si="7"/>
        <v>0</v>
      </c>
      <c r="AN59" s="31">
        <f t="shared" si="7"/>
        <v>0</v>
      </c>
      <c r="AO59" s="31">
        <f t="shared" si="7"/>
        <v>0</v>
      </c>
      <c r="AP59" s="31">
        <f t="shared" si="7"/>
        <v>0</v>
      </c>
      <c r="AQ59" s="31">
        <f t="shared" si="7"/>
        <v>0</v>
      </c>
      <c r="AR59" s="185" t="e">
        <f t="shared" ref="AR59:AS59" si="8">AR58/AR57</f>
        <v>#DIV/0!</v>
      </c>
      <c r="AS59" s="185" t="e">
        <f t="shared" si="8"/>
        <v>#DIV/0!</v>
      </c>
      <c r="AT59" s="185" t="e">
        <f>AT58/AT57</f>
        <v>#DIV/0!</v>
      </c>
      <c r="AU59" s="183" t="e">
        <f>AU58/AU57</f>
        <v>#DIV/0!</v>
      </c>
      <c r="AV59" s="142" t="e">
        <f t="shared" ref="AV59" si="9">AV58/AV57</f>
        <v>#DIV/0!</v>
      </c>
      <c r="AW59" s="142" t="e">
        <f>AW58/AW57</f>
        <v>#DIV/0!</v>
      </c>
      <c r="AX59" s="143" t="e">
        <f>AX58/AX57</f>
        <v>#DIV/0!</v>
      </c>
    </row>
    <row r="60" spans="1:50" s="27" customFormat="1" x14ac:dyDescent="0.2">
      <c r="A60" s="24"/>
      <c r="B60" s="121" t="s">
        <v>38</v>
      </c>
      <c r="C60" s="31" t="e">
        <f>COUNTIF(C9:C53,"=2")/('נוסח א'!C89)</f>
        <v>#DIV/0!</v>
      </c>
      <c r="D60" s="31" t="e">
        <f>COUNTIF(D9:D53,"=3")/('נוסח א'!D89)</f>
        <v>#DIV/0!</v>
      </c>
      <c r="E60" s="31" t="e">
        <f>COUNTIF(E9:E53,"=2")/('נוסח א'!E89)</f>
        <v>#DIV/0!</v>
      </c>
      <c r="F60" s="31" t="e">
        <f>COUNTIF(F9:F53,"=2")/('נוסח א'!F89)</f>
        <v>#DIV/0!</v>
      </c>
      <c r="G60" s="31" t="e">
        <f>COUNTIF(G9:G53,"=3")/('נוסח א'!G89)</f>
        <v>#DIV/0!</v>
      </c>
      <c r="H60" s="31" t="e">
        <f>COUNTIF(H9:H53,"=3")/('נוסח א'!H89)</f>
        <v>#DIV/0!</v>
      </c>
      <c r="I60" s="31" t="e">
        <f>COUNTIF(I9:I53,"=3")/('נוסח א'!I89)</f>
        <v>#DIV/0!</v>
      </c>
      <c r="J60" s="31" t="e">
        <f>COUNTIF(J9:J53,"=2")/('נוסח א'!J89)</f>
        <v>#DIV/0!</v>
      </c>
      <c r="K60" s="31" t="e">
        <f>COUNTIF(K9:K53,"=2")/('נוסח א'!K89)</f>
        <v>#DIV/0!</v>
      </c>
      <c r="L60" s="31" t="e">
        <f>COUNTIF(L9:L53,"=3")/('נוסח א'!L89)</f>
        <v>#DIV/0!</v>
      </c>
      <c r="M60" s="31" t="e">
        <f>COUNTIF(M9:M53,"=2")/('נוסח א'!M89)</f>
        <v>#DIV/0!</v>
      </c>
      <c r="N60" s="31" t="e">
        <f>COUNTIF(N9:N53,"=3")/('נוסח א'!N89)</f>
        <v>#DIV/0!</v>
      </c>
      <c r="O60" s="31" t="e">
        <f>COUNTIF(O9:O53,"=3")/('נוסח א'!O89)</f>
        <v>#DIV/0!</v>
      </c>
      <c r="P60" s="31" t="e">
        <f>COUNTIF(P9:P53,"=2")/('נוסח א'!P89)</f>
        <v>#DIV/0!</v>
      </c>
      <c r="Q60" s="31" t="e">
        <f>COUNTIF(Q9:Q53,"=3")/('נוסח א'!Q89)</f>
        <v>#DIV/0!</v>
      </c>
      <c r="R60" s="31" t="e">
        <f>COUNTIF(R9:R53,"=2")/('נוסח א'!R89)</f>
        <v>#DIV/0!</v>
      </c>
      <c r="S60" s="31" t="e">
        <f>COUNTIF(S9:S53,"=3")/('נוסח א'!S89)</f>
        <v>#DIV/0!</v>
      </c>
      <c r="T60" s="31" t="e">
        <f>COUNTIF(T9:T53,"=2")/('נוסח א'!T89)</f>
        <v>#DIV/0!</v>
      </c>
      <c r="U60" s="31" t="e">
        <f>COUNTIF(U9:U53,"=2")/('נוסח א'!U89)</f>
        <v>#DIV/0!</v>
      </c>
      <c r="V60" s="31" t="e">
        <f>COUNTIF(V9:V53,"=3")/('נוסח א'!V89)</f>
        <v>#DIV/0!</v>
      </c>
      <c r="W60" s="31" t="e">
        <f>COUNTIF(W9:W53,"=3")/('נוסח א'!W89)</f>
        <v>#DIV/0!</v>
      </c>
      <c r="X60" s="31" t="e">
        <f>COUNTIF(X9:X53,"=3")/('נוסח א'!X89)</f>
        <v>#DIV/0!</v>
      </c>
      <c r="Y60" s="31" t="e">
        <f>COUNTIF(Y9:Y53,"=4")/('נוסח א'!Y89)</f>
        <v>#DIV/0!</v>
      </c>
      <c r="Z60" s="245"/>
      <c r="AA60" s="31" t="e">
        <f>COUNTIF(AA9:AA53,"=2")/('נוסח א'!AA89)</f>
        <v>#DIV/0!</v>
      </c>
      <c r="AB60" s="31" t="e">
        <f>COUNTIF(AB9:AB53,"=2")/('נוסח א'!AB89)</f>
        <v>#DIV/0!</v>
      </c>
      <c r="AC60" s="31" t="e">
        <f>COUNTIF(AC9:AC53,"=2")/('נוסח א'!AC89)</f>
        <v>#DIV/0!</v>
      </c>
      <c r="AD60" s="31" t="e">
        <f>COUNTIF(AD9:AD53,"=2")/('נוסח א'!AD89)</f>
        <v>#DIV/0!</v>
      </c>
      <c r="AE60" s="31" t="e">
        <f>COUNTIF(AE9:AE53,"=3")/('נוסח א'!AE89)</f>
        <v>#DIV/0!</v>
      </c>
      <c r="AF60" s="31" t="e">
        <f>COUNTIF(AF9:AF53,"=2")/('נוסח א'!AF89)</f>
        <v>#DIV/0!</v>
      </c>
      <c r="AG60" s="31" t="e">
        <f>COUNTIF(AG9:AG53,"=3")/('נוסח א'!AG89)</f>
        <v>#DIV/0!</v>
      </c>
      <c r="AH60" s="31" t="e">
        <f>COUNTIF(AH9:AH53,"=2")/('נוסח א'!AH89)</f>
        <v>#DIV/0!</v>
      </c>
      <c r="AI60" s="31" t="e">
        <f>COUNTIF(AI9:AI53,"=3")/('נוסח א'!AI89)</f>
        <v>#DIV/0!</v>
      </c>
      <c r="AJ60" s="31" t="e">
        <f>COUNTIF(AJ9:AJ53,"=2")/('נוסח א'!AJ89)</f>
        <v>#DIV/0!</v>
      </c>
      <c r="AK60" s="31" t="e">
        <f>COUNTIF(AK9:AK53,"=3")/('נוסח א'!AK89)</f>
        <v>#DIV/0!</v>
      </c>
      <c r="AL60" s="31" t="e">
        <f>COUNTIF(AL9:AL53,"=2")/('נוסח א'!AL89)</f>
        <v>#DIV/0!</v>
      </c>
      <c r="AM60" s="31" t="e">
        <f>COUNTIF(AM9:AM53,"=3")/('נוסח א'!AM89)</f>
        <v>#DIV/0!</v>
      </c>
      <c r="AN60" s="31" t="e">
        <f>COUNTIF(AN9:AN53,"=2")/('נוסח א'!AN89)</f>
        <v>#DIV/0!</v>
      </c>
      <c r="AO60" s="31" t="e">
        <f>COUNTIF(AO9:AO53,"=3")/('נוסח א'!AO89)</f>
        <v>#DIV/0!</v>
      </c>
      <c r="AP60" s="31" t="e">
        <f>COUNTIF(AP9:AP53,"=2")/('נוסח א'!AP89)</f>
        <v>#DIV/0!</v>
      </c>
      <c r="AQ60" s="31" t="e">
        <f>COUNTIF(AQ9:AQ53,"=2")/('נוסח א'!AQ89)</f>
        <v>#DIV/0!</v>
      </c>
      <c r="AR60" s="185" t="e">
        <f>SUM(C60:G60,R60:S60)/7</f>
        <v>#DIV/0!</v>
      </c>
      <c r="AS60" s="185" t="e">
        <f>SUM(H60:Q60)/10</f>
        <v>#DIV/0!</v>
      </c>
      <c r="AT60" s="185" t="e">
        <f>SUM(T60:Y60)/6</f>
        <v>#DIV/0!</v>
      </c>
      <c r="AU60" s="184" t="e">
        <f>SUM(C60:Y60)/23</f>
        <v>#DIV/0!</v>
      </c>
      <c r="AV60" s="142" t="e">
        <f>SUM(AA60:AQ60)/17</f>
        <v>#DIV/0!</v>
      </c>
      <c r="AW60" s="142" t="e">
        <f>AW58/AW57</f>
        <v>#DIV/0!</v>
      </c>
      <c r="AX60" s="143" t="e">
        <f>SUM(C60:Y60,AA60:AQ60)/40</f>
        <v>#DIV/0!</v>
      </c>
    </row>
    <row r="61" spans="1:50" s="27" customFormat="1" x14ac:dyDescent="0.2">
      <c r="A61" s="24"/>
      <c r="B61" s="25"/>
      <c r="C61" s="25"/>
      <c r="D61" s="111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128"/>
      <c r="AX61" s="57"/>
    </row>
    <row r="62" spans="1:50" s="27" customFormat="1" x14ac:dyDescent="0.2">
      <c r="A62" s="24"/>
      <c r="B62" s="25"/>
      <c r="C62" s="25"/>
      <c r="D62" s="111"/>
      <c r="E62" s="25"/>
      <c r="F62" s="25"/>
      <c r="G62" s="25"/>
      <c r="H62" s="25"/>
      <c r="I62" s="25"/>
      <c r="J62" s="25"/>
      <c r="K62" s="25"/>
      <c r="L62" s="25"/>
      <c r="M62" s="25"/>
      <c r="AW62" s="128"/>
      <c r="AX62" s="57"/>
    </row>
    <row r="63" spans="1:50" s="27" customFormat="1" x14ac:dyDescent="0.2">
      <c r="A63" s="24"/>
      <c r="B63" s="25"/>
      <c r="C63" s="25"/>
      <c r="D63" s="111"/>
      <c r="E63" s="25"/>
      <c r="F63" s="25"/>
      <c r="G63" s="25"/>
      <c r="H63" s="25"/>
      <c r="I63" s="25"/>
      <c r="J63" s="25"/>
      <c r="K63" s="25"/>
      <c r="L63" s="25"/>
      <c r="M63" s="25"/>
      <c r="AW63" s="128"/>
      <c r="AX63" s="57"/>
    </row>
    <row r="64" spans="1:50" s="27" customFormat="1" x14ac:dyDescent="0.2">
      <c r="A64" s="24"/>
      <c r="B64" s="25"/>
      <c r="C64" s="25"/>
      <c r="D64" s="111"/>
      <c r="E64" s="25"/>
      <c r="F64" s="25"/>
      <c r="G64" s="25"/>
      <c r="H64" s="25"/>
      <c r="I64" s="25"/>
      <c r="J64" s="25"/>
      <c r="K64" s="25"/>
      <c r="L64" s="25"/>
      <c r="M64" s="25"/>
      <c r="AW64" s="128"/>
      <c r="AX64" s="57"/>
    </row>
    <row r="65" spans="1:50" s="27" customFormat="1" x14ac:dyDescent="0.2">
      <c r="A65" s="24"/>
      <c r="B65" s="25"/>
      <c r="C65" s="25"/>
      <c r="D65" s="111"/>
      <c r="E65" s="25"/>
      <c r="F65" s="25"/>
      <c r="G65" s="25"/>
      <c r="H65" s="25"/>
      <c r="I65" s="25"/>
      <c r="J65" s="25"/>
      <c r="K65" s="25"/>
      <c r="L65" s="25"/>
      <c r="M65" s="25"/>
      <c r="AW65" s="128"/>
      <c r="AX65" s="57"/>
    </row>
    <row r="66" spans="1:50" s="27" customFormat="1" x14ac:dyDescent="0.2">
      <c r="A66" s="24"/>
      <c r="B66" s="21"/>
      <c r="C66" s="21"/>
      <c r="D66" s="23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128"/>
      <c r="AX66" s="94"/>
    </row>
    <row r="67" spans="1:50" s="27" customFormat="1" x14ac:dyDescent="0.2">
      <c r="A67" s="210"/>
      <c r="B67" s="21"/>
      <c r="C67" s="21"/>
      <c r="D67" s="23"/>
      <c r="E67" s="21"/>
      <c r="F67" s="21"/>
      <c r="G67" s="21"/>
      <c r="H67" s="21"/>
      <c r="I67" s="21"/>
      <c r="J67" s="21"/>
      <c r="K67" s="21"/>
      <c r="L67" s="21"/>
      <c r="M67" s="21"/>
      <c r="AW67" s="128"/>
      <c r="AX67" s="94"/>
    </row>
    <row r="68" spans="1:50" s="27" customFormat="1" x14ac:dyDescent="0.2">
      <c r="A68" s="210"/>
      <c r="B68" s="21"/>
      <c r="C68" s="21"/>
      <c r="D68" s="23"/>
      <c r="E68" s="21"/>
      <c r="F68" s="21"/>
      <c r="G68" s="21"/>
      <c r="H68" s="21"/>
      <c r="I68" s="21"/>
      <c r="J68" s="21"/>
      <c r="K68" s="21"/>
      <c r="L68" s="21"/>
      <c r="M68" s="21"/>
      <c r="AW68" s="128"/>
      <c r="AX68" s="94"/>
    </row>
    <row r="69" spans="1:50" s="27" customFormat="1" x14ac:dyDescent="0.2">
      <c r="A69" s="210"/>
      <c r="B69" s="21"/>
      <c r="C69" s="21"/>
      <c r="D69" s="23"/>
      <c r="E69" s="21"/>
      <c r="F69" s="21"/>
      <c r="G69" s="21"/>
      <c r="H69" s="21"/>
      <c r="I69" s="21"/>
      <c r="J69" s="21"/>
      <c r="K69" s="21"/>
      <c r="L69" s="21"/>
      <c r="M69" s="21"/>
      <c r="AA69" s="23"/>
      <c r="AW69" s="128"/>
      <c r="AX69" s="94"/>
    </row>
    <row r="70" spans="1:50" s="27" customFormat="1" x14ac:dyDescent="0.2">
      <c r="A70" s="210"/>
      <c r="B70" s="21"/>
      <c r="C70" s="21"/>
      <c r="D70" s="23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3"/>
      <c r="W70" s="23"/>
      <c r="X70" s="23"/>
      <c r="AA70" s="23"/>
      <c r="AW70" s="128"/>
      <c r="AX70" s="94"/>
    </row>
    <row r="71" spans="1:50" s="27" customFormat="1" x14ac:dyDescent="0.2">
      <c r="A71" s="24"/>
      <c r="B71" s="21"/>
      <c r="C71" s="21"/>
      <c r="D71" s="23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3"/>
      <c r="W71" s="23"/>
      <c r="X71" s="23"/>
      <c r="Y71" s="23"/>
      <c r="Z71" s="23"/>
      <c r="AA71" s="23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128"/>
      <c r="AX71" s="94"/>
    </row>
    <row r="72" spans="1:50" s="27" customFormat="1" x14ac:dyDescent="0.2">
      <c r="A72" s="24"/>
      <c r="B72" s="21"/>
      <c r="C72" s="21"/>
      <c r="D72" s="23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3"/>
      <c r="W72" s="23"/>
      <c r="X72" s="23"/>
      <c r="Y72" s="23"/>
      <c r="Z72" s="23"/>
      <c r="AA72" s="23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128"/>
      <c r="AX72" s="94"/>
    </row>
    <row r="73" spans="1:50" s="27" customFormat="1" x14ac:dyDescent="0.2">
      <c r="A73" s="24"/>
      <c r="B73" s="21"/>
      <c r="C73" s="21"/>
      <c r="D73" s="23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3"/>
      <c r="W73" s="23"/>
      <c r="X73" s="23"/>
      <c r="Y73" s="23"/>
      <c r="Z73" s="23"/>
      <c r="AA73" s="23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128"/>
      <c r="AX73" s="94"/>
    </row>
    <row r="74" spans="1:50" s="27" customFormat="1" x14ac:dyDescent="0.2">
      <c r="A74" s="24"/>
      <c r="B74" s="21"/>
      <c r="C74" s="21"/>
      <c r="D74" s="23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3"/>
      <c r="W74" s="23"/>
      <c r="X74" s="23"/>
      <c r="Y74" s="23"/>
      <c r="Z74" s="23"/>
      <c r="AA74" s="23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128"/>
      <c r="AX74" s="94"/>
    </row>
    <row r="75" spans="1:50" s="27" customFormat="1" x14ac:dyDescent="0.2">
      <c r="A75" s="24"/>
      <c r="B75" s="24"/>
      <c r="C75" s="24"/>
      <c r="D75" s="118"/>
      <c r="E75" s="24"/>
      <c r="F75" s="24"/>
      <c r="G75" s="24"/>
      <c r="H75" s="24"/>
      <c r="I75" s="24"/>
      <c r="J75" s="24"/>
      <c r="K75" s="24"/>
      <c r="L75" s="24"/>
      <c r="M75" s="24"/>
      <c r="AW75" s="94"/>
      <c r="AX75" s="94"/>
    </row>
    <row r="76" spans="1:50" s="27" customFormat="1" ht="12.75" customHeight="1" x14ac:dyDescent="0.2">
      <c r="A76" s="24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111"/>
      <c r="AN76" s="130"/>
      <c r="AO76" s="130"/>
      <c r="AP76" s="130"/>
      <c r="AQ76" s="130"/>
      <c r="AR76" s="161"/>
      <c r="AS76" s="161"/>
      <c r="AT76" s="130"/>
      <c r="AU76" s="130"/>
      <c r="AV76" s="161"/>
      <c r="AW76" s="94"/>
      <c r="AX76" s="94"/>
    </row>
  </sheetData>
  <sheetProtection password="EA5E" sheet="1" objects="1" scenarios="1"/>
  <mergeCells count="39">
    <mergeCell ref="AR55:AR56"/>
    <mergeCell ref="AS55:AS56"/>
    <mergeCell ref="AX55:AX56"/>
    <mergeCell ref="AX5:AX6"/>
    <mergeCell ref="AW55:AW56"/>
    <mergeCell ref="AT55:AT56"/>
    <mergeCell ref="AU55:AU56"/>
    <mergeCell ref="AV55:AV56"/>
    <mergeCell ref="Z38:Z40"/>
    <mergeCell ref="Z41:Z43"/>
    <mergeCell ref="Z44:Z46"/>
    <mergeCell ref="Z47:Z49"/>
    <mergeCell ref="Z50:Z52"/>
    <mergeCell ref="Z23:Z25"/>
    <mergeCell ref="Z26:Z28"/>
    <mergeCell ref="Z29:Z31"/>
    <mergeCell ref="Z32:Z34"/>
    <mergeCell ref="Z35:Z37"/>
    <mergeCell ref="Z11:Z13"/>
    <mergeCell ref="Z14:Z16"/>
    <mergeCell ref="Z17:Z19"/>
    <mergeCell ref="Z20:Z22"/>
    <mergeCell ref="Z8:Z9"/>
    <mergeCell ref="B2:AW2"/>
    <mergeCell ref="U3:AL3"/>
    <mergeCell ref="A5:B5"/>
    <mergeCell ref="AU5:AU6"/>
    <mergeCell ref="A6:B6"/>
    <mergeCell ref="C5:Y5"/>
    <mergeCell ref="AR5:AR6"/>
    <mergeCell ref="AS5:AS6"/>
    <mergeCell ref="AT5:AT6"/>
    <mergeCell ref="AV5:AV6"/>
    <mergeCell ref="A67:A70"/>
    <mergeCell ref="B76:AL76"/>
    <mergeCell ref="Z53:Z55"/>
    <mergeCell ref="Z56:Z58"/>
    <mergeCell ref="Z59:Z60"/>
    <mergeCell ref="C55:Y55"/>
  </mergeCells>
  <phoneticPr fontId="2" type="noConversion"/>
  <dataValidations count="1">
    <dataValidation type="list" allowBlank="1" showInputMessage="1" showErrorMessage="1" sqref="A1:A4 A7:A28">
      <formula1>#REF!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rightToLeft="1" workbookViewId="0">
      <selection activeCell="K36" sqref="K36"/>
    </sheetView>
  </sheetViews>
  <sheetFormatPr defaultRowHeight="12.75" x14ac:dyDescent="0.2"/>
  <cols>
    <col min="1" max="1" width="3.7109375" bestFit="1" customWidth="1"/>
    <col min="2" max="2" width="18.5703125" customWidth="1"/>
    <col min="3" max="3" width="10.7109375" bestFit="1" customWidth="1"/>
    <col min="4" max="4" width="10.7109375" customWidth="1"/>
    <col min="5" max="5" width="7" style="57" customWidth="1"/>
    <col min="6" max="6" width="16.7109375" customWidth="1"/>
    <col min="7" max="7" width="9.28515625" customWidth="1"/>
    <col min="9" max="9" width="17.28515625" customWidth="1"/>
    <col min="10" max="10" width="8.140625" bestFit="1" customWidth="1"/>
    <col min="11" max="11" width="14.140625" bestFit="1" customWidth="1"/>
    <col min="12" max="12" width="4.42578125" customWidth="1"/>
  </cols>
  <sheetData>
    <row r="1" spans="1:15" ht="18" x14ac:dyDescent="0.25">
      <c r="A1" s="228" t="s">
        <v>222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5" ht="21" thickBot="1" x14ac:dyDescent="0.35">
      <c r="A2" s="272" t="s">
        <v>72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</row>
    <row r="3" spans="1:15" ht="39.75" thickBot="1" x14ac:dyDescent="0.3">
      <c r="A3" s="32" t="s">
        <v>14</v>
      </c>
      <c r="B3" s="33" t="s">
        <v>39</v>
      </c>
      <c r="C3" s="51" t="s">
        <v>209</v>
      </c>
      <c r="E3"/>
      <c r="F3" s="34" t="s">
        <v>40</v>
      </c>
      <c r="G3" s="34" t="s">
        <v>41</v>
      </c>
      <c r="H3" s="34" t="s">
        <v>42</v>
      </c>
      <c r="I3" s="34" t="s">
        <v>43</v>
      </c>
      <c r="K3" s="273" t="s">
        <v>68</v>
      </c>
      <c r="L3" s="274"/>
      <c r="M3" s="274"/>
      <c r="N3" s="275"/>
    </row>
    <row r="4" spans="1:15" ht="13.5" thickBot="1" x14ac:dyDescent="0.25">
      <c r="A4" s="52">
        <v>1</v>
      </c>
      <c r="B4" s="36">
        <f>'נוסח א'!B18</f>
        <v>0</v>
      </c>
      <c r="C4" s="59">
        <f>'ריכוז א'!AX9</f>
        <v>0</v>
      </c>
      <c r="E4"/>
      <c r="F4" s="64" t="s">
        <v>88</v>
      </c>
      <c r="G4" s="37">
        <f>'ריכוז א'!C$58</f>
        <v>0</v>
      </c>
      <c r="H4" s="15">
        <v>2</v>
      </c>
      <c r="I4" s="35" t="str">
        <f t="shared" ref="I4:I26" si="0">IF(G4&gt;H4*0.85,"שאלה קלה מאוד",(IF(G4&gt;H4*0.7,"שאלה קלה",(IF(G4&gt;H4*0.55,"שאלה קשה",(IF(G4&gt;=0,"שאלה קשה מאוד "," ")))))))</f>
        <v xml:space="preserve">שאלה קשה מאוד </v>
      </c>
      <c r="K4" s="44" t="s">
        <v>44</v>
      </c>
      <c r="L4" s="39"/>
      <c r="M4" s="39"/>
      <c r="N4" s="40"/>
    </row>
    <row r="5" spans="1:15" ht="13.5" thickBot="1" x14ac:dyDescent="0.25">
      <c r="A5" s="35">
        <v>2</v>
      </c>
      <c r="B5" s="36">
        <f>'נוסח א'!B19</f>
        <v>0</v>
      </c>
      <c r="C5" s="59">
        <f>'ריכוז א'!AX10</f>
        <v>0</v>
      </c>
      <c r="E5"/>
      <c r="F5" s="64" t="s">
        <v>128</v>
      </c>
      <c r="G5" s="37">
        <f>'ריכוז א'!D$58</f>
        <v>0</v>
      </c>
      <c r="H5" s="15">
        <v>3</v>
      </c>
      <c r="I5" s="35" t="str">
        <f t="shared" si="0"/>
        <v xml:space="preserve">שאלה קשה מאוד </v>
      </c>
      <c r="K5" s="38" t="s">
        <v>70</v>
      </c>
      <c r="L5" s="39"/>
      <c r="M5" s="72" t="e">
        <f>C49</f>
        <v>#DIV/0!</v>
      </c>
      <c r="N5" s="40"/>
    </row>
    <row r="6" spans="1:15" ht="13.5" thickBot="1" x14ac:dyDescent="0.25">
      <c r="A6" s="35">
        <v>3</v>
      </c>
      <c r="B6" s="36">
        <f>'נוסח א'!B20</f>
        <v>0</v>
      </c>
      <c r="C6" s="59">
        <f>'ריכוז א'!AX11</f>
        <v>0</v>
      </c>
      <c r="E6"/>
      <c r="F6" s="64">
        <v>2</v>
      </c>
      <c r="G6" s="37">
        <f>'ריכוז א'!E$58</f>
        <v>0</v>
      </c>
      <c r="H6" s="15">
        <v>2</v>
      </c>
      <c r="I6" s="35" t="str">
        <f t="shared" si="0"/>
        <v xml:space="preserve">שאלה קשה מאוד </v>
      </c>
      <c r="K6" s="38"/>
      <c r="L6" s="39"/>
      <c r="M6" s="39"/>
      <c r="N6" s="40"/>
    </row>
    <row r="7" spans="1:15" ht="13.5" thickBot="1" x14ac:dyDescent="0.25">
      <c r="A7" s="35">
        <v>4</v>
      </c>
      <c r="B7" s="36">
        <f>'נוסח א'!B21</f>
        <v>0</v>
      </c>
      <c r="C7" s="59">
        <f>'ריכוז א'!AX12</f>
        <v>0</v>
      </c>
      <c r="E7"/>
      <c r="F7" s="64">
        <v>3</v>
      </c>
      <c r="G7" s="37">
        <f>'ריכוז א'!F$58</f>
        <v>0</v>
      </c>
      <c r="H7" s="15">
        <v>2</v>
      </c>
      <c r="I7" s="35" t="str">
        <f t="shared" si="0"/>
        <v xml:space="preserve">שאלה קשה מאוד </v>
      </c>
      <c r="K7" s="266" t="s">
        <v>87</v>
      </c>
      <c r="L7" s="267"/>
      <c r="M7" s="97">
        <f>M15-SUM(M8:M14)</f>
        <v>0</v>
      </c>
      <c r="N7" s="98">
        <v>0</v>
      </c>
    </row>
    <row r="8" spans="1:15" ht="13.5" thickBot="1" x14ac:dyDescent="0.25">
      <c r="A8" s="35">
        <v>5</v>
      </c>
      <c r="B8" s="36">
        <f>'נוסח א'!B22</f>
        <v>0</v>
      </c>
      <c r="C8" s="59">
        <f>'ריכוז א'!AX13</f>
        <v>0</v>
      </c>
      <c r="E8"/>
      <c r="F8" s="64">
        <v>4</v>
      </c>
      <c r="G8" s="37">
        <f>'ריכוז א'!G$58</f>
        <v>0</v>
      </c>
      <c r="H8" s="15">
        <v>3</v>
      </c>
      <c r="I8" s="35" t="str">
        <f t="shared" si="0"/>
        <v xml:space="preserve">שאלה קשה מאוד </v>
      </c>
      <c r="K8" s="268" t="s">
        <v>46</v>
      </c>
      <c r="L8" s="269"/>
      <c r="M8" s="45">
        <f>COUNTIF(C4:C48,"&gt;0")-SUM(M9:M14)</f>
        <v>0</v>
      </c>
      <c r="N8" s="40" t="s">
        <v>47</v>
      </c>
    </row>
    <row r="9" spans="1:15" ht="13.5" thickBot="1" x14ac:dyDescent="0.25">
      <c r="A9" s="35">
        <v>6</v>
      </c>
      <c r="B9" s="36">
        <f>'נוסח א'!B23</f>
        <v>0</v>
      </c>
      <c r="C9" s="59">
        <f>'ריכוז א'!AX14</f>
        <v>0</v>
      </c>
      <c r="E9"/>
      <c r="F9" s="64" t="s">
        <v>79</v>
      </c>
      <c r="G9" s="37">
        <f>'ריכוז א'!H$58</f>
        <v>0</v>
      </c>
      <c r="H9" s="15">
        <v>3</v>
      </c>
      <c r="I9" s="35" t="str">
        <f t="shared" si="0"/>
        <v xml:space="preserve">שאלה קשה מאוד </v>
      </c>
      <c r="K9" s="266" t="s">
        <v>48</v>
      </c>
      <c r="L9" s="267"/>
      <c r="M9" s="45">
        <f>COUNTIF(C4:C48,"&gt;44")-SUM(M10:M14)</f>
        <v>0</v>
      </c>
      <c r="N9" s="40" t="s">
        <v>49</v>
      </c>
    </row>
    <row r="10" spans="1:15" ht="13.5" thickBot="1" x14ac:dyDescent="0.25">
      <c r="A10" s="35">
        <v>7</v>
      </c>
      <c r="B10" s="36">
        <f>'נוסח א'!B24</f>
        <v>0</v>
      </c>
      <c r="C10" s="59">
        <f>'ריכוז א'!AX15</f>
        <v>0</v>
      </c>
      <c r="E10"/>
      <c r="F10" s="64" t="s">
        <v>80</v>
      </c>
      <c r="G10" s="37">
        <f>'ריכוז א'!I$58</f>
        <v>0</v>
      </c>
      <c r="H10" s="15">
        <v>3</v>
      </c>
      <c r="I10" s="35" t="str">
        <f t="shared" si="0"/>
        <v xml:space="preserve">שאלה קשה מאוד </v>
      </c>
      <c r="K10" s="268" t="s">
        <v>50</v>
      </c>
      <c r="L10" s="269"/>
      <c r="M10" s="45">
        <f>COUNTIF(C4:C48,"&gt;54")-M14-M13-M12-M11</f>
        <v>0</v>
      </c>
      <c r="N10" s="40" t="s">
        <v>51</v>
      </c>
    </row>
    <row r="11" spans="1:15" ht="13.5" thickBot="1" x14ac:dyDescent="0.25">
      <c r="A11" s="35">
        <v>8</v>
      </c>
      <c r="B11" s="36">
        <f>'נוסח א'!B25</f>
        <v>0</v>
      </c>
      <c r="C11" s="59">
        <f>'ריכוז א'!AX16</f>
        <v>0</v>
      </c>
      <c r="E11"/>
      <c r="F11" s="64" t="s">
        <v>103</v>
      </c>
      <c r="G11" s="37">
        <f>'ריכוז א'!J$58</f>
        <v>0</v>
      </c>
      <c r="H11" s="15">
        <v>2</v>
      </c>
      <c r="I11" s="35" t="str">
        <f t="shared" si="0"/>
        <v xml:space="preserve">שאלה קשה מאוד </v>
      </c>
      <c r="K11" s="268" t="s">
        <v>52</v>
      </c>
      <c r="L11" s="269"/>
      <c r="M11" s="45">
        <f>COUNTIF(C4:C48,"&gt;64")-M14-M13-M12</f>
        <v>0</v>
      </c>
      <c r="N11" s="40" t="s">
        <v>53</v>
      </c>
    </row>
    <row r="12" spans="1:15" ht="13.5" thickBot="1" x14ac:dyDescent="0.25">
      <c r="A12" s="35">
        <v>9</v>
      </c>
      <c r="B12" s="36">
        <f>'נוסח א'!B26</f>
        <v>0</v>
      </c>
      <c r="C12" s="59">
        <f>'ריכוז א'!AX17</f>
        <v>0</v>
      </c>
      <c r="E12"/>
      <c r="F12" s="64" t="s">
        <v>104</v>
      </c>
      <c r="G12" s="37">
        <f>'ריכוז א'!K$58</f>
        <v>0</v>
      </c>
      <c r="H12" s="15">
        <v>2</v>
      </c>
      <c r="I12" s="35" t="str">
        <f t="shared" si="0"/>
        <v xml:space="preserve">שאלה קשה מאוד </v>
      </c>
      <c r="K12" s="268" t="s">
        <v>54</v>
      </c>
      <c r="L12" s="269"/>
      <c r="M12" s="45">
        <f>COUNTIF(C4:C48,"&gt;74")-M14-M13</f>
        <v>0</v>
      </c>
      <c r="N12" s="40" t="s">
        <v>55</v>
      </c>
    </row>
    <row r="13" spans="1:15" ht="13.5" thickBot="1" x14ac:dyDescent="0.25">
      <c r="A13" s="35">
        <v>10</v>
      </c>
      <c r="B13" s="36">
        <f>'נוסח א'!B27</f>
        <v>0</v>
      </c>
      <c r="C13" s="59">
        <f>'ריכוז א'!AX18</f>
        <v>0</v>
      </c>
      <c r="E13"/>
      <c r="F13" s="64" t="s">
        <v>159</v>
      </c>
      <c r="G13" s="37">
        <f>'ריכוז א'!L$58</f>
        <v>0</v>
      </c>
      <c r="H13" s="15">
        <v>3</v>
      </c>
      <c r="I13" s="35" t="str">
        <f t="shared" si="0"/>
        <v xml:space="preserve">שאלה קשה מאוד </v>
      </c>
      <c r="K13" s="266" t="s">
        <v>56</v>
      </c>
      <c r="L13" s="267"/>
      <c r="M13" s="45">
        <f>COUNTIF(C4:C48,"&gt;84")-M14</f>
        <v>0</v>
      </c>
      <c r="N13" s="40" t="s">
        <v>57</v>
      </c>
    </row>
    <row r="14" spans="1:15" ht="13.5" thickBot="1" x14ac:dyDescent="0.25">
      <c r="A14" s="35">
        <v>11</v>
      </c>
      <c r="B14" s="36">
        <f>'נוסח א'!B28</f>
        <v>0</v>
      </c>
      <c r="C14" s="59">
        <f>'ריכוז א'!AX19</f>
        <v>0</v>
      </c>
      <c r="E14"/>
      <c r="F14" s="64" t="s">
        <v>93</v>
      </c>
      <c r="G14" s="37">
        <f>'ריכוז א'!M58</f>
        <v>0</v>
      </c>
      <c r="H14" s="15">
        <v>2</v>
      </c>
      <c r="I14" s="35" t="str">
        <f t="shared" si="0"/>
        <v xml:space="preserve">שאלה קשה מאוד </v>
      </c>
      <c r="K14" s="268" t="s">
        <v>58</v>
      </c>
      <c r="L14" s="269"/>
      <c r="M14" s="45">
        <f>COUNTIF(C4:C48,"&gt;94")</f>
        <v>0</v>
      </c>
      <c r="N14" s="40" t="s">
        <v>59</v>
      </c>
    </row>
    <row r="15" spans="1:15" ht="13.5" thickBot="1" x14ac:dyDescent="0.25">
      <c r="A15" s="35">
        <v>12</v>
      </c>
      <c r="B15" s="36">
        <f>'נוסח א'!B29</f>
        <v>0</v>
      </c>
      <c r="C15" s="59">
        <f>'ריכוז א'!AX20</f>
        <v>0</v>
      </c>
      <c r="E15"/>
      <c r="F15" s="64" t="s">
        <v>94</v>
      </c>
      <c r="G15" s="37">
        <f>'ריכוז א'!N$58</f>
        <v>0</v>
      </c>
      <c r="H15" s="15">
        <v>3</v>
      </c>
      <c r="I15" s="35" t="str">
        <f t="shared" si="0"/>
        <v xml:space="preserve">שאלה קשה מאוד </v>
      </c>
      <c r="K15" s="270" t="s">
        <v>20</v>
      </c>
      <c r="L15" s="271"/>
      <c r="M15" s="46">
        <f>'נוסח א'!C89</f>
        <v>0</v>
      </c>
      <c r="N15" s="40"/>
    </row>
    <row r="16" spans="1:15" ht="13.5" thickBot="1" x14ac:dyDescent="0.25">
      <c r="A16" s="35">
        <v>13</v>
      </c>
      <c r="B16" s="36">
        <f>'נוסח א'!B30</f>
        <v>0</v>
      </c>
      <c r="C16" s="59">
        <f>'ריכוז א'!AX21</f>
        <v>0</v>
      </c>
      <c r="E16"/>
      <c r="F16" s="64" t="s">
        <v>210</v>
      </c>
      <c r="G16" s="37">
        <f>'ריכוז א'!O$58</f>
        <v>0</v>
      </c>
      <c r="H16" s="15">
        <v>3</v>
      </c>
      <c r="I16" s="35" t="str">
        <f t="shared" si="0"/>
        <v xml:space="preserve">שאלה קשה מאוד </v>
      </c>
      <c r="K16" s="41"/>
      <c r="L16" s="42"/>
      <c r="M16" s="42"/>
      <c r="N16" s="43"/>
    </row>
    <row r="17" spans="1:9" ht="13.5" thickBot="1" x14ac:dyDescent="0.25">
      <c r="A17" s="35">
        <v>14</v>
      </c>
      <c r="B17" s="36">
        <f>'נוסח א'!B31</f>
        <v>0</v>
      </c>
      <c r="C17" s="59">
        <f>'ריכוז א'!AX22</f>
        <v>0</v>
      </c>
      <c r="E17"/>
      <c r="F17" s="64" t="s">
        <v>211</v>
      </c>
      <c r="G17" s="37">
        <f>'ריכוז א'!P$58</f>
        <v>0</v>
      </c>
      <c r="H17" s="15">
        <v>2</v>
      </c>
      <c r="I17" s="35" t="str">
        <f t="shared" si="0"/>
        <v xml:space="preserve">שאלה קשה מאוד </v>
      </c>
    </row>
    <row r="18" spans="1:9" ht="13.5" thickBot="1" x14ac:dyDescent="0.25">
      <c r="A18" s="35">
        <v>15</v>
      </c>
      <c r="B18" s="36">
        <f>'נוסח א'!B32</f>
        <v>0</v>
      </c>
      <c r="C18" s="59">
        <f>'ריכוז א'!AX23</f>
        <v>0</v>
      </c>
      <c r="E18"/>
      <c r="F18" s="64" t="s">
        <v>212</v>
      </c>
      <c r="G18" s="37">
        <f>'ריכוז א'!Q$58</f>
        <v>0</v>
      </c>
      <c r="H18" s="15">
        <v>3</v>
      </c>
      <c r="I18" s="35" t="str">
        <f t="shared" si="0"/>
        <v xml:space="preserve">שאלה קשה מאוד </v>
      </c>
    </row>
    <row r="19" spans="1:9" ht="13.5" thickBot="1" x14ac:dyDescent="0.25">
      <c r="A19" s="35">
        <v>16</v>
      </c>
      <c r="B19" s="36">
        <f>'נוסח א'!B33</f>
        <v>0</v>
      </c>
      <c r="C19" s="59">
        <f>'ריכוז א'!AX24</f>
        <v>0</v>
      </c>
      <c r="E19"/>
      <c r="F19" s="64" t="s">
        <v>75</v>
      </c>
      <c r="G19" s="37">
        <f>'ריכוז א'!R$58</f>
        <v>0</v>
      </c>
      <c r="H19" s="15">
        <v>2</v>
      </c>
      <c r="I19" s="35" t="str">
        <f t="shared" si="0"/>
        <v xml:space="preserve">שאלה קשה מאוד </v>
      </c>
    </row>
    <row r="20" spans="1:9" ht="13.5" thickBot="1" x14ac:dyDescent="0.25">
      <c r="A20" s="35">
        <v>17</v>
      </c>
      <c r="B20" s="36">
        <f>'נוסח א'!B34</f>
        <v>0</v>
      </c>
      <c r="C20" s="59">
        <f>'ריכוז א'!AX25</f>
        <v>0</v>
      </c>
      <c r="E20"/>
      <c r="F20" s="64" t="s">
        <v>162</v>
      </c>
      <c r="G20" s="37">
        <f>'ריכוז א'!S$58</f>
        <v>0</v>
      </c>
      <c r="H20" s="15">
        <v>3</v>
      </c>
      <c r="I20" s="35" t="str">
        <f t="shared" si="0"/>
        <v xml:space="preserve">שאלה קשה מאוד </v>
      </c>
    </row>
    <row r="21" spans="1:9" ht="13.5" thickBot="1" x14ac:dyDescent="0.25">
      <c r="A21" s="35">
        <v>18</v>
      </c>
      <c r="B21" s="36">
        <f>'נוסח א'!B35</f>
        <v>0</v>
      </c>
      <c r="C21" s="59">
        <f>'ריכוז א'!AX26</f>
        <v>0</v>
      </c>
      <c r="E21"/>
      <c r="F21" s="102" t="s">
        <v>163</v>
      </c>
      <c r="G21" s="37">
        <f>'ריכוז א'!T$58</f>
        <v>0</v>
      </c>
      <c r="H21" s="15">
        <v>2</v>
      </c>
      <c r="I21" s="35" t="str">
        <f t="shared" si="0"/>
        <v xml:space="preserve">שאלה קשה מאוד </v>
      </c>
    </row>
    <row r="22" spans="1:9" ht="13.5" thickBot="1" x14ac:dyDescent="0.25">
      <c r="A22" s="35">
        <v>19</v>
      </c>
      <c r="B22" s="36">
        <f>'נוסח א'!B36</f>
        <v>0</v>
      </c>
      <c r="C22" s="59">
        <f>'ריכוז א'!AX27</f>
        <v>0</v>
      </c>
      <c r="E22"/>
      <c r="F22" s="102" t="s">
        <v>164</v>
      </c>
      <c r="G22" s="37">
        <f>'ריכוז א'!U$58</f>
        <v>0</v>
      </c>
      <c r="H22" s="15">
        <v>2</v>
      </c>
      <c r="I22" s="35" t="str">
        <f t="shared" si="0"/>
        <v xml:space="preserve">שאלה קשה מאוד </v>
      </c>
    </row>
    <row r="23" spans="1:9" ht="13.5" thickBot="1" x14ac:dyDescent="0.25">
      <c r="A23" s="35">
        <v>20</v>
      </c>
      <c r="B23" s="36">
        <f>'נוסח א'!B37</f>
        <v>0</v>
      </c>
      <c r="C23" s="59">
        <f>'ריכוז א'!AX28</f>
        <v>0</v>
      </c>
      <c r="E23"/>
      <c r="F23" s="102" t="s">
        <v>107</v>
      </c>
      <c r="G23" s="37">
        <f>'ריכוז א'!V$58</f>
        <v>0</v>
      </c>
      <c r="H23" s="15">
        <v>3</v>
      </c>
      <c r="I23" s="35" t="str">
        <f t="shared" si="0"/>
        <v xml:space="preserve">שאלה קשה מאוד </v>
      </c>
    </row>
    <row r="24" spans="1:9" ht="13.5" thickBot="1" x14ac:dyDescent="0.25">
      <c r="A24" s="35">
        <v>21</v>
      </c>
      <c r="B24" s="36">
        <f>'נוסח א'!B38</f>
        <v>0</v>
      </c>
      <c r="C24" s="59">
        <f>'ריכוז א'!AX29</f>
        <v>0</v>
      </c>
      <c r="E24"/>
      <c r="F24" s="102" t="s">
        <v>108</v>
      </c>
      <c r="G24" s="37">
        <f>'ריכוז א'!W$58</f>
        <v>0</v>
      </c>
      <c r="H24" s="113">
        <v>3</v>
      </c>
      <c r="I24" s="35" t="str">
        <f t="shared" si="0"/>
        <v xml:space="preserve">שאלה קשה מאוד </v>
      </c>
    </row>
    <row r="25" spans="1:9" ht="13.5" thickBot="1" x14ac:dyDescent="0.25">
      <c r="A25" s="35">
        <v>22</v>
      </c>
      <c r="B25" s="36">
        <f>'נוסח א'!B39</f>
        <v>0</v>
      </c>
      <c r="C25" s="59">
        <f>'ריכוז א'!AX30</f>
        <v>0</v>
      </c>
      <c r="E25"/>
      <c r="F25" s="64" t="s">
        <v>109</v>
      </c>
      <c r="G25" s="37">
        <f>'ריכוז א'!X$58</f>
        <v>0</v>
      </c>
      <c r="H25" s="15">
        <v>3</v>
      </c>
      <c r="I25" s="35" t="str">
        <f t="shared" si="0"/>
        <v xml:space="preserve">שאלה קשה מאוד </v>
      </c>
    </row>
    <row r="26" spans="1:9" ht="13.5" thickBot="1" x14ac:dyDescent="0.25">
      <c r="A26" s="35">
        <v>23</v>
      </c>
      <c r="B26" s="36">
        <f>'נוסח א'!B40</f>
        <v>0</v>
      </c>
      <c r="C26" s="59">
        <f>'ריכוז א'!AX31</f>
        <v>0</v>
      </c>
      <c r="E26"/>
      <c r="F26" s="64" t="s">
        <v>110</v>
      </c>
      <c r="G26" s="37">
        <f>'ריכוז א'!Y$58</f>
        <v>0</v>
      </c>
      <c r="H26" s="15">
        <v>4</v>
      </c>
      <c r="I26" s="35" t="str">
        <f t="shared" si="0"/>
        <v xml:space="preserve">שאלה קשה מאוד </v>
      </c>
    </row>
    <row r="27" spans="1:9" ht="13.5" thickBot="1" x14ac:dyDescent="0.25">
      <c r="A27" s="35">
        <v>24</v>
      </c>
      <c r="B27" s="36">
        <f>'נוסח א'!B41</f>
        <v>0</v>
      </c>
      <c r="C27" s="59">
        <f>'ריכוז א'!AX32</f>
        <v>0</v>
      </c>
      <c r="E27"/>
      <c r="F27" s="37"/>
      <c r="G27" s="37"/>
      <c r="H27" s="110"/>
      <c r="I27" s="35"/>
    </row>
    <row r="28" spans="1:9" ht="13.5" thickBot="1" x14ac:dyDescent="0.25">
      <c r="A28" s="35">
        <v>25</v>
      </c>
      <c r="B28" s="36">
        <f>'נוסח א'!B42</f>
        <v>0</v>
      </c>
      <c r="C28" s="59">
        <f>'ריכוז א'!AX33</f>
        <v>0</v>
      </c>
      <c r="E28"/>
      <c r="F28" s="64">
        <v>11</v>
      </c>
      <c r="G28" s="37">
        <f>'ריכוז א'!AA$58</f>
        <v>0</v>
      </c>
      <c r="H28" s="15">
        <v>2</v>
      </c>
      <c r="I28" s="35" t="str">
        <f>IF(G28&gt;H28*0.85,"שאלה קלה מאוד",(IF(G28&gt;H28*0.7,"שאלה קלה",(IF(G28&gt;H28*0.55,"שאלה קשה",(IF(G28&gt;=0,"שאלה קשה מאוד "," ")))))))</f>
        <v xml:space="preserve">שאלה קשה מאוד </v>
      </c>
    </row>
    <row r="29" spans="1:9" ht="13.5" thickBot="1" x14ac:dyDescent="0.25">
      <c r="A29" s="35">
        <v>26</v>
      </c>
      <c r="B29" s="36">
        <f>'נוסח א'!B43</f>
        <v>0</v>
      </c>
      <c r="C29" s="59">
        <f>'ריכוז א'!AX34</f>
        <v>0</v>
      </c>
      <c r="E29"/>
      <c r="F29" s="102" t="s">
        <v>73</v>
      </c>
      <c r="G29" s="37">
        <f>'ריכוז א'!AB$58</f>
        <v>0</v>
      </c>
      <c r="H29" s="113">
        <v>2</v>
      </c>
      <c r="I29" s="35" t="str">
        <f t="shared" ref="I29:I44" si="1">IF(G29&gt;H29*0.85,"שאלה קלה מאוד",(IF(G29&gt;H29*0.7,"שאלה קלה",(IF(G29&gt;H29*0.55,"שאלה קשה",(IF(G29&gt;=0,"שאלה קשה מאוד "," ")))))))</f>
        <v xml:space="preserve">שאלה קשה מאוד </v>
      </c>
    </row>
    <row r="30" spans="1:9" ht="13.5" thickBot="1" x14ac:dyDescent="0.25">
      <c r="A30" s="35">
        <v>27</v>
      </c>
      <c r="B30" s="36">
        <f>'נוסח א'!B44</f>
        <v>0</v>
      </c>
      <c r="C30" s="59">
        <f>'ריכוז א'!AX35</f>
        <v>0</v>
      </c>
      <c r="E30"/>
      <c r="F30" s="102" t="s">
        <v>74</v>
      </c>
      <c r="G30" s="37">
        <f>'ריכוז א'!AC$58</f>
        <v>0</v>
      </c>
      <c r="H30" s="113">
        <v>2</v>
      </c>
      <c r="I30" s="35" t="str">
        <f t="shared" si="1"/>
        <v xml:space="preserve">שאלה קשה מאוד </v>
      </c>
    </row>
    <row r="31" spans="1:9" ht="13.5" thickBot="1" x14ac:dyDescent="0.25">
      <c r="A31" s="35">
        <v>28</v>
      </c>
      <c r="B31" s="36">
        <f>'נוסח א'!B45</f>
        <v>0</v>
      </c>
      <c r="C31" s="59">
        <f>'ריכוז א'!AX36</f>
        <v>0</v>
      </c>
      <c r="E31"/>
      <c r="F31" s="102" t="s">
        <v>113</v>
      </c>
      <c r="G31" s="37">
        <f>'ריכוז א'!AD$58</f>
        <v>0</v>
      </c>
      <c r="H31" s="113">
        <v>2</v>
      </c>
      <c r="I31" s="35" t="str">
        <f t="shared" si="1"/>
        <v xml:space="preserve">שאלה קשה מאוד </v>
      </c>
    </row>
    <row r="32" spans="1:9" ht="13.5" thickBot="1" x14ac:dyDescent="0.25">
      <c r="A32" s="35">
        <v>29</v>
      </c>
      <c r="B32" s="36">
        <f>'נוסח א'!B46</f>
        <v>0</v>
      </c>
      <c r="C32" s="59">
        <f>'ריכוז א'!AX37</f>
        <v>0</v>
      </c>
      <c r="E32"/>
      <c r="F32" s="102" t="s">
        <v>114</v>
      </c>
      <c r="G32" s="37">
        <f>'ריכוז א'!AE$58</f>
        <v>0</v>
      </c>
      <c r="H32" s="113">
        <v>3</v>
      </c>
      <c r="I32" s="35" t="str">
        <f t="shared" si="1"/>
        <v xml:space="preserve">שאלה קשה מאוד </v>
      </c>
    </row>
    <row r="33" spans="1:16" ht="13.5" thickBot="1" x14ac:dyDescent="0.25">
      <c r="A33" s="35">
        <v>30</v>
      </c>
      <c r="B33" s="36">
        <f>'נוסח א'!B47</f>
        <v>0</v>
      </c>
      <c r="C33" s="59">
        <f>'ריכוז א'!AX38</f>
        <v>0</v>
      </c>
      <c r="E33"/>
      <c r="F33" s="102" t="s">
        <v>165</v>
      </c>
      <c r="G33" s="37">
        <f>'ריכוז א'!AF$58</f>
        <v>0</v>
      </c>
      <c r="H33" s="113">
        <v>2</v>
      </c>
      <c r="I33" s="35" t="str">
        <f t="shared" si="1"/>
        <v xml:space="preserve">שאלה קשה מאוד </v>
      </c>
    </row>
    <row r="34" spans="1:16" ht="13.5" thickBot="1" x14ac:dyDescent="0.25">
      <c r="A34" s="35">
        <v>31</v>
      </c>
      <c r="B34" s="36">
        <f>'נוסח א'!B48</f>
        <v>0</v>
      </c>
      <c r="C34" s="59">
        <f>'ריכוז א'!AX39</f>
        <v>0</v>
      </c>
      <c r="E34"/>
      <c r="F34" s="102" t="s">
        <v>166</v>
      </c>
      <c r="G34" s="37">
        <f>'ריכוז א'!AG$58</f>
        <v>0</v>
      </c>
      <c r="H34" s="113">
        <v>3</v>
      </c>
      <c r="I34" s="35" t="str">
        <f t="shared" si="1"/>
        <v xml:space="preserve">שאלה קשה מאוד </v>
      </c>
    </row>
    <row r="35" spans="1:16" ht="13.5" thickBot="1" x14ac:dyDescent="0.25">
      <c r="A35" s="35">
        <v>32</v>
      </c>
      <c r="B35" s="36">
        <f>'נוסח א'!B49</f>
        <v>0</v>
      </c>
      <c r="C35" s="59">
        <f>'ריכוז א'!AX40</f>
        <v>0</v>
      </c>
      <c r="E35"/>
      <c r="F35" s="102" t="s">
        <v>118</v>
      </c>
      <c r="G35" s="37">
        <f>'ריכוז א'!AH$58</f>
        <v>0</v>
      </c>
      <c r="H35" s="113">
        <v>2</v>
      </c>
      <c r="I35" s="35" t="str">
        <f t="shared" si="1"/>
        <v xml:space="preserve">שאלה קשה מאוד </v>
      </c>
    </row>
    <row r="36" spans="1:16" ht="13.5" thickBot="1" x14ac:dyDescent="0.25">
      <c r="A36" s="35">
        <v>33</v>
      </c>
      <c r="B36" s="36">
        <f>'נוסח א'!B50</f>
        <v>0</v>
      </c>
      <c r="C36" s="59">
        <f>'ריכוז א'!AX41</f>
        <v>0</v>
      </c>
      <c r="E36"/>
      <c r="F36" s="102" t="s">
        <v>119</v>
      </c>
      <c r="G36" s="37">
        <f>'ריכוז א'!AI$58</f>
        <v>0</v>
      </c>
      <c r="H36" s="113">
        <v>3</v>
      </c>
      <c r="I36" s="35" t="str">
        <f t="shared" si="1"/>
        <v xml:space="preserve">שאלה קשה מאוד </v>
      </c>
    </row>
    <row r="37" spans="1:16" ht="13.5" thickBot="1" x14ac:dyDescent="0.25">
      <c r="A37" s="35">
        <v>34</v>
      </c>
      <c r="B37" s="36">
        <f>'נוסח א'!B51</f>
        <v>0</v>
      </c>
      <c r="C37" s="59">
        <f>'ריכוז א'!AX42</f>
        <v>0</v>
      </c>
      <c r="E37"/>
      <c r="F37" s="102" t="s">
        <v>153</v>
      </c>
      <c r="G37" s="37">
        <f>'ריכוז א'!AJ$58</f>
        <v>0</v>
      </c>
      <c r="H37" s="113">
        <v>2</v>
      </c>
      <c r="I37" s="35" t="str">
        <f t="shared" si="1"/>
        <v xml:space="preserve">שאלה קשה מאוד </v>
      </c>
    </row>
    <row r="38" spans="1:16" ht="13.5" thickBot="1" x14ac:dyDescent="0.25">
      <c r="A38" s="35">
        <v>35</v>
      </c>
      <c r="B38" s="36">
        <f>'נוסח א'!B52</f>
        <v>0</v>
      </c>
      <c r="C38" s="59">
        <f>'ריכוז א'!AX43</f>
        <v>0</v>
      </c>
      <c r="E38"/>
      <c r="F38" s="102" t="s">
        <v>154</v>
      </c>
      <c r="G38" s="37">
        <f>'ריכוז א'!AK$58</f>
        <v>0</v>
      </c>
      <c r="H38" s="113">
        <v>3</v>
      </c>
      <c r="I38" s="35" t="str">
        <f t="shared" si="1"/>
        <v xml:space="preserve">שאלה קשה מאוד </v>
      </c>
      <c r="P38" s="37"/>
    </row>
    <row r="39" spans="1:16" ht="13.5" thickBot="1" x14ac:dyDescent="0.25">
      <c r="A39" s="35">
        <v>36</v>
      </c>
      <c r="B39" s="36">
        <f>'נוסח א'!B53</f>
        <v>0</v>
      </c>
      <c r="C39" s="59">
        <f>'ריכוז א'!AX44</f>
        <v>0</v>
      </c>
      <c r="E39"/>
      <c r="F39" s="102" t="s">
        <v>155</v>
      </c>
      <c r="G39" s="37">
        <f>'ריכוז א'!AL$58</f>
        <v>0</v>
      </c>
      <c r="H39" s="113">
        <v>2</v>
      </c>
      <c r="I39" s="35" t="str">
        <f t="shared" si="1"/>
        <v xml:space="preserve">שאלה קשה מאוד </v>
      </c>
    </row>
    <row r="40" spans="1:16" ht="13.5" thickBot="1" x14ac:dyDescent="0.25">
      <c r="A40" s="35">
        <v>37</v>
      </c>
      <c r="B40" s="36">
        <f>'נוסח א'!B54</f>
        <v>0</v>
      </c>
      <c r="C40" s="59">
        <f>'ריכוז א'!AX45</f>
        <v>0</v>
      </c>
      <c r="E40"/>
      <c r="F40" s="102" t="s">
        <v>213</v>
      </c>
      <c r="G40" s="37">
        <f>'ריכוז א'!AM$58</f>
        <v>0</v>
      </c>
      <c r="H40" s="113">
        <v>3</v>
      </c>
      <c r="I40" s="35" t="str">
        <f t="shared" si="1"/>
        <v xml:space="preserve">שאלה קשה מאוד </v>
      </c>
    </row>
    <row r="41" spans="1:16" ht="13.5" thickBot="1" x14ac:dyDescent="0.25">
      <c r="A41" s="35">
        <v>38</v>
      </c>
      <c r="B41" s="36">
        <f>'נוסח א'!B55</f>
        <v>0</v>
      </c>
      <c r="C41" s="59">
        <f>'ריכוז א'!AX46</f>
        <v>0</v>
      </c>
      <c r="E41"/>
      <c r="F41" s="102" t="s">
        <v>214</v>
      </c>
      <c r="G41" s="37">
        <f>'ריכוז א'!AN$58</f>
        <v>0</v>
      </c>
      <c r="H41" s="113">
        <v>2</v>
      </c>
      <c r="I41" s="35" t="str">
        <f t="shared" si="1"/>
        <v xml:space="preserve">שאלה קשה מאוד </v>
      </c>
    </row>
    <row r="42" spans="1:16" ht="13.5" thickBot="1" x14ac:dyDescent="0.25">
      <c r="A42" s="35">
        <v>39</v>
      </c>
      <c r="B42" s="36">
        <f>'נוסח א'!B56</f>
        <v>0</v>
      </c>
      <c r="C42" s="59">
        <f>'ריכוז א'!AX47</f>
        <v>0</v>
      </c>
      <c r="E42"/>
      <c r="F42" s="102" t="s">
        <v>215</v>
      </c>
      <c r="G42" s="37">
        <f>'ריכוז א'!AO$58</f>
        <v>0</v>
      </c>
      <c r="H42" s="113">
        <v>3</v>
      </c>
      <c r="I42" s="35" t="str">
        <f t="shared" si="1"/>
        <v xml:space="preserve">שאלה קשה מאוד </v>
      </c>
    </row>
    <row r="43" spans="1:16" ht="13.5" thickBot="1" x14ac:dyDescent="0.25">
      <c r="A43" s="35">
        <v>40</v>
      </c>
      <c r="B43" s="36">
        <f>'נוסח א'!B57</f>
        <v>0</v>
      </c>
      <c r="C43" s="59">
        <f>'ריכוז א'!AX48</f>
        <v>0</v>
      </c>
      <c r="E43"/>
      <c r="F43" s="102" t="s">
        <v>216</v>
      </c>
      <c r="G43" s="37">
        <f>'ריכוז א'!AP$58</f>
        <v>0</v>
      </c>
      <c r="H43" s="113">
        <v>2</v>
      </c>
      <c r="I43" s="35" t="str">
        <f t="shared" si="1"/>
        <v xml:space="preserve">שאלה קשה מאוד </v>
      </c>
    </row>
    <row r="44" spans="1:16" ht="13.5" thickBot="1" x14ac:dyDescent="0.25">
      <c r="A44" s="35">
        <v>41</v>
      </c>
      <c r="B44" s="36">
        <f>'נוסח א'!B58</f>
        <v>0</v>
      </c>
      <c r="C44" s="59">
        <f>'ריכוז א'!AX49</f>
        <v>0</v>
      </c>
      <c r="E44"/>
      <c r="F44" s="102" t="s">
        <v>217</v>
      </c>
      <c r="G44" s="37">
        <f>'ריכוז א'!AQ$58</f>
        <v>0</v>
      </c>
      <c r="H44" s="113">
        <v>2</v>
      </c>
      <c r="I44" s="35" t="str">
        <f t="shared" si="1"/>
        <v xml:space="preserve">שאלה קשה מאוד </v>
      </c>
    </row>
    <row r="45" spans="1:16" ht="13.5" thickBot="1" x14ac:dyDescent="0.25">
      <c r="A45" s="35">
        <v>42</v>
      </c>
      <c r="B45" s="36">
        <f>'נוסח א'!B59</f>
        <v>0</v>
      </c>
      <c r="C45" s="59">
        <f>'ריכוז א'!AX50</f>
        <v>0</v>
      </c>
      <c r="E45"/>
      <c r="F45" s="57"/>
    </row>
    <row r="46" spans="1:16" ht="13.5" thickBot="1" x14ac:dyDescent="0.25">
      <c r="A46" s="35">
        <v>43</v>
      </c>
      <c r="B46" s="36">
        <f>'נוסח א'!B60</f>
        <v>0</v>
      </c>
      <c r="C46" s="59">
        <f>'ריכוז א'!AX51</f>
        <v>0</v>
      </c>
      <c r="E46"/>
      <c r="F46" s="57"/>
      <c r="G46" s="1"/>
      <c r="H46" s="1"/>
      <c r="I46" s="1"/>
    </row>
    <row r="47" spans="1:16" ht="13.5" thickBot="1" x14ac:dyDescent="0.25">
      <c r="A47" s="35">
        <v>44</v>
      </c>
      <c r="B47" s="36">
        <f>'נוסח א'!B61</f>
        <v>0</v>
      </c>
      <c r="C47" s="59">
        <f>'ריכוז א'!AX52</f>
        <v>0</v>
      </c>
      <c r="E47"/>
      <c r="F47" s="57"/>
      <c r="G47" s="57"/>
      <c r="H47" s="57"/>
      <c r="I47" s="57"/>
    </row>
    <row r="48" spans="1:16" ht="13.5" thickBot="1" x14ac:dyDescent="0.25">
      <c r="A48" s="47">
        <v>45</v>
      </c>
      <c r="B48" s="49">
        <f>'נוסח א'!B62</f>
        <v>0</v>
      </c>
      <c r="C48" s="59">
        <f>'ריכוז א'!AX53</f>
        <v>0</v>
      </c>
      <c r="E48"/>
      <c r="F48" s="57"/>
      <c r="G48" s="57"/>
      <c r="H48" s="57"/>
      <c r="I48" s="57"/>
    </row>
    <row r="49" spans="1:11" ht="18.75" thickBot="1" x14ac:dyDescent="0.3">
      <c r="A49" s="48"/>
      <c r="B49" s="50" t="s">
        <v>60</v>
      </c>
      <c r="C49" s="53" t="e">
        <f>SUM(C4:C48)/'נוסח א'!C74</f>
        <v>#DIV/0!</v>
      </c>
      <c r="E49"/>
      <c r="F49" s="57"/>
      <c r="G49" s="57"/>
      <c r="H49" s="57"/>
      <c r="I49" s="57"/>
    </row>
    <row r="50" spans="1:11" x14ac:dyDescent="0.2">
      <c r="G50" s="57"/>
      <c r="H50" s="57"/>
      <c r="I50" s="57"/>
    </row>
    <row r="51" spans="1:11" x14ac:dyDescent="0.2">
      <c r="F51" s="57"/>
      <c r="G51" s="57"/>
      <c r="H51" s="57"/>
      <c r="I51" s="57"/>
      <c r="J51" s="57"/>
      <c r="K51" s="57"/>
    </row>
    <row r="52" spans="1:11" x14ac:dyDescent="0.2">
      <c r="F52" s="57"/>
      <c r="G52" s="57"/>
      <c r="H52" s="57"/>
      <c r="I52" s="57"/>
      <c r="J52" s="57"/>
      <c r="K52" s="57"/>
    </row>
    <row r="53" spans="1:11" x14ac:dyDescent="0.2">
      <c r="F53" s="57"/>
      <c r="G53" s="57"/>
      <c r="H53" s="57"/>
      <c r="I53" s="57"/>
      <c r="J53" s="57"/>
      <c r="K53" s="57"/>
    </row>
    <row r="54" spans="1:11" x14ac:dyDescent="0.2">
      <c r="F54" s="57"/>
      <c r="G54" s="57"/>
      <c r="H54" s="57"/>
      <c r="I54" s="57"/>
      <c r="J54" s="57"/>
      <c r="K54" s="57"/>
    </row>
    <row r="55" spans="1:11" x14ac:dyDescent="0.2">
      <c r="F55" s="57"/>
      <c r="J55" s="57"/>
      <c r="K55" s="57"/>
    </row>
    <row r="56" spans="1:11" x14ac:dyDescent="0.2">
      <c r="F56" s="57"/>
      <c r="J56" s="57"/>
      <c r="K56" s="57"/>
    </row>
    <row r="57" spans="1:11" x14ac:dyDescent="0.2">
      <c r="F57" s="57"/>
      <c r="J57" s="57"/>
      <c r="K57" s="57"/>
    </row>
    <row r="58" spans="1:11" x14ac:dyDescent="0.2">
      <c r="F58" s="57"/>
      <c r="J58" s="57"/>
      <c r="K58" s="57"/>
    </row>
  </sheetData>
  <sheetProtection password="EA5E" sheet="1" objects="1" scenarios="1"/>
  <mergeCells count="12">
    <mergeCell ref="A1:O1"/>
    <mergeCell ref="A2:K2"/>
    <mergeCell ref="K3:N3"/>
    <mergeCell ref="K8:L8"/>
    <mergeCell ref="K12:L12"/>
    <mergeCell ref="K7:L7"/>
    <mergeCell ref="K13:L13"/>
    <mergeCell ref="K14:L14"/>
    <mergeCell ref="K15:L15"/>
    <mergeCell ref="K9:L9"/>
    <mergeCell ref="K10:L10"/>
    <mergeCell ref="K11:L11"/>
  </mergeCells>
  <phoneticPr fontId="20" type="noConversion"/>
  <conditionalFormatting sqref="C4:C48">
    <cfRule type="cellIs" dxfId="12" priority="157" operator="between">
      <formula>100</formula>
      <formula>76</formula>
    </cfRule>
    <cfRule type="cellIs" dxfId="11" priority="158" operator="between">
      <formula>75</formula>
      <formula>56</formula>
    </cfRule>
    <cfRule type="cellIs" dxfId="10" priority="159" operator="between">
      <formula>55</formula>
      <formula>0</formula>
    </cfRule>
  </conditionalFormatting>
  <conditionalFormatting sqref="G6:G7 G4 G11">
    <cfRule type="colorScale" priority="8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P38">
    <cfRule type="colorScale" priority="3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6">
    <cfRule type="colorScale" priority="65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G27">
    <cfRule type="colorScale" priority="6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7">
    <cfRule type="colorScale" priority="3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43">
    <cfRule type="colorScale" priority="1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5">
    <cfRule type="colorScale" priority="2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3">
    <cfRule type="colorScale" priority="4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34">
    <cfRule type="colorScale" priority="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44">
    <cfRule type="colorScale" priority="1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12">
    <cfRule type="colorScale" priority="3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14">
    <cfRule type="colorScale" priority="3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17">
    <cfRule type="colorScale" priority="3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19">
    <cfRule type="colorScale" priority="3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1">
    <cfRule type="colorScale" priority="3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2">
    <cfRule type="colorScale" priority="2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8">
    <cfRule type="colorScale" priority="2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9">
    <cfRule type="colorScale" priority="2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0">
    <cfRule type="colorScale" priority="2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1">
    <cfRule type="colorScale" priority="2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3">
    <cfRule type="colorScale" priority="2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7">
    <cfRule type="colorScale" priority="2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9">
    <cfRule type="colorScale" priority="2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41">
    <cfRule type="colorScale" priority="2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5">
    <cfRule type="colorScale" priority="1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8">
    <cfRule type="colorScale" priority="1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9">
    <cfRule type="colorScale" priority="1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10">
    <cfRule type="colorScale" priority="1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13">
    <cfRule type="colorScale" priority="1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15">
    <cfRule type="colorScale" priority="1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16">
    <cfRule type="colorScale" priority="1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18">
    <cfRule type="colorScale" priority="10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20">
    <cfRule type="colorScale" priority="9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24">
    <cfRule type="colorScale" priority="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25">
    <cfRule type="colorScale" priority="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32">
    <cfRule type="colorScale" priority="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36">
    <cfRule type="colorScale" priority="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38">
    <cfRule type="colorScale" priority="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40">
    <cfRule type="colorScale" priority="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42">
    <cfRule type="colorScale" priority="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4"/>
  <sheetViews>
    <sheetView rightToLeft="1" topLeftCell="Z1" zoomScaleNormal="100" workbookViewId="0">
      <pane ySplit="17" topLeftCell="A66" activePane="bottomLeft" state="frozen"/>
      <selection pane="bottomLeft" activeCell="AG10" sqref="AG10"/>
    </sheetView>
  </sheetViews>
  <sheetFormatPr defaultRowHeight="12.75" x14ac:dyDescent="0.2"/>
  <cols>
    <col min="1" max="1" width="4.7109375" customWidth="1"/>
    <col min="2" max="2" width="24.5703125" customWidth="1"/>
    <col min="3" max="3" width="12.7109375" customWidth="1"/>
    <col min="4" max="4" width="13.28515625" customWidth="1"/>
    <col min="5" max="5" width="12.85546875" customWidth="1"/>
    <col min="6" max="6" width="13.28515625" customWidth="1"/>
    <col min="7" max="7" width="13.140625" customWidth="1"/>
    <col min="8" max="9" width="14.42578125" customWidth="1"/>
    <col min="10" max="10" width="12" customWidth="1"/>
    <col min="11" max="11" width="12.5703125" customWidth="1"/>
    <col min="12" max="12" width="11.85546875" customWidth="1"/>
    <col min="13" max="13" width="17.5703125" customWidth="1"/>
    <col min="14" max="14" width="14.7109375" customWidth="1"/>
    <col min="15" max="15" width="16.140625" customWidth="1"/>
    <col min="16" max="16" width="14.28515625" customWidth="1"/>
    <col min="17" max="17" width="14.85546875" customWidth="1"/>
    <col min="18" max="18" width="10.28515625" customWidth="1"/>
    <col min="19" max="19" width="13.28515625" customWidth="1"/>
    <col min="20" max="20" width="15.85546875" customWidth="1"/>
    <col min="21" max="21" width="14.140625" customWidth="1"/>
    <col min="22" max="22" width="14.42578125" customWidth="1"/>
    <col min="23" max="23" width="15.7109375" customWidth="1"/>
    <col min="24" max="24" width="12.7109375" customWidth="1"/>
    <col min="25" max="25" width="17.42578125" customWidth="1"/>
    <col min="26" max="26" width="5.85546875" customWidth="1"/>
    <col min="27" max="27" width="13.85546875" customWidth="1"/>
    <col min="28" max="28" width="13.5703125" customWidth="1"/>
    <col min="29" max="29" width="14.5703125" customWidth="1"/>
    <col min="30" max="30" width="13.140625" customWidth="1"/>
    <col min="31" max="32" width="11.7109375" customWidth="1"/>
    <col min="33" max="33" width="13.42578125" customWidth="1"/>
    <col min="34" max="43" width="15" customWidth="1"/>
    <col min="44" max="44" width="8.5703125" customWidth="1"/>
    <col min="45" max="45" width="7.42578125" customWidth="1"/>
    <col min="46" max="46" width="20" customWidth="1"/>
    <col min="47" max="47" width="15.7109375" customWidth="1"/>
    <col min="48" max="48" width="15" customWidth="1"/>
    <col min="49" max="49" width="6.140625" customWidth="1"/>
    <col min="50" max="53" width="15" customWidth="1"/>
    <col min="54" max="54" width="19.5703125" customWidth="1"/>
    <col min="55" max="55" width="6" customWidth="1"/>
    <col min="56" max="56" width="14.28515625" customWidth="1"/>
    <col min="57" max="57" width="2.5703125" customWidth="1"/>
    <col min="58" max="58" width="19.85546875" bestFit="1" customWidth="1"/>
    <col min="59" max="59" width="19.85546875" customWidth="1"/>
    <col min="60" max="60" width="5" customWidth="1"/>
    <col min="61" max="61" width="10.28515625" customWidth="1"/>
    <col min="62" max="62" width="10.42578125" customWidth="1"/>
    <col min="63" max="63" width="17.85546875" bestFit="1" customWidth="1"/>
    <col min="64" max="64" width="4.7109375" customWidth="1"/>
    <col min="65" max="65" width="22.140625" customWidth="1"/>
    <col min="66" max="66" width="4.140625" customWidth="1"/>
    <col min="67" max="67" width="17.7109375" customWidth="1"/>
    <col min="69" max="69" width="19.42578125" customWidth="1"/>
    <col min="71" max="71" width="13" customWidth="1"/>
  </cols>
  <sheetData>
    <row r="1" spans="1:69" ht="18" x14ac:dyDescent="0.25">
      <c r="A1" s="2"/>
      <c r="B1" s="228" t="s">
        <v>223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2"/>
      <c r="BC1" s="2"/>
      <c r="BG1" s="20" t="s">
        <v>77</v>
      </c>
      <c r="BI1" s="133" t="s">
        <v>25</v>
      </c>
      <c r="BK1" s="30" t="s">
        <v>30</v>
      </c>
      <c r="BM1" s="140" t="s">
        <v>8</v>
      </c>
      <c r="BO1" s="133" t="s">
        <v>9</v>
      </c>
      <c r="BQ1" s="140" t="s">
        <v>76</v>
      </c>
    </row>
    <row r="2" spans="1:69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18"/>
      <c r="BC2" s="18"/>
      <c r="BG2">
        <v>1</v>
      </c>
      <c r="BI2" s="134" t="s">
        <v>4</v>
      </c>
      <c r="BK2" t="s">
        <v>31</v>
      </c>
      <c r="BM2" s="134" t="s">
        <v>0</v>
      </c>
      <c r="BO2" s="134" t="s">
        <v>4</v>
      </c>
      <c r="BQ2" s="134">
        <v>1</v>
      </c>
    </row>
    <row r="3" spans="1:69" x14ac:dyDescent="0.2">
      <c r="A3" s="2"/>
      <c r="B3" s="4" t="s">
        <v>10</v>
      </c>
      <c r="C3" s="229"/>
      <c r="D3" s="230"/>
      <c r="E3" s="2"/>
      <c r="F3" s="5" t="s">
        <v>11</v>
      </c>
      <c r="G3" s="238"/>
      <c r="H3" s="238"/>
      <c r="I3" s="238"/>
      <c r="J3" s="2"/>
      <c r="K3" s="4" t="s">
        <v>12</v>
      </c>
      <c r="L3" s="28"/>
      <c r="M3" s="2"/>
      <c r="N3" s="5" t="s">
        <v>13</v>
      </c>
      <c r="O3" s="28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2"/>
      <c r="BC3" s="2"/>
      <c r="BG3">
        <v>2</v>
      </c>
      <c r="BI3" s="134" t="s">
        <v>6</v>
      </c>
      <c r="BK3" t="s">
        <v>32</v>
      </c>
      <c r="BM3" s="134" t="s">
        <v>1</v>
      </c>
      <c r="BO3" s="134" t="s">
        <v>5</v>
      </c>
      <c r="BQ3" s="134">
        <v>2</v>
      </c>
    </row>
    <row r="4" spans="1:69" ht="17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6"/>
      <c r="BG4">
        <v>3</v>
      </c>
      <c r="BI4" s="134" t="s">
        <v>7</v>
      </c>
      <c r="BK4" t="s">
        <v>7</v>
      </c>
      <c r="BM4" s="134" t="s">
        <v>2</v>
      </c>
      <c r="BO4" s="134" t="s">
        <v>6</v>
      </c>
      <c r="BQ4" s="134">
        <v>3</v>
      </c>
    </row>
    <row r="5" spans="1:69" ht="13.5" thickBot="1" x14ac:dyDescent="0.25">
      <c r="A5" s="2"/>
      <c r="B5" s="236" t="s">
        <v>71</v>
      </c>
      <c r="C5" s="237"/>
      <c r="D5" s="116" t="s">
        <v>115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G5" t="s">
        <v>7</v>
      </c>
      <c r="BM5" s="134" t="s">
        <v>3</v>
      </c>
      <c r="BO5" s="134" t="s">
        <v>7</v>
      </c>
      <c r="BQ5" s="134">
        <v>4</v>
      </c>
    </row>
    <row r="6" spans="1:69" ht="15" customHeight="1" x14ac:dyDescent="0.3">
      <c r="A6" s="2"/>
      <c r="B6" s="211" t="s">
        <v>196</v>
      </c>
      <c r="C6" s="212"/>
      <c r="D6" s="125">
        <v>17</v>
      </c>
      <c r="E6" s="2"/>
      <c r="F6" s="213" t="s">
        <v>62</v>
      </c>
      <c r="G6" s="214"/>
      <c r="H6" s="214"/>
      <c r="I6" s="214"/>
      <c r="J6" s="215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M6" s="134" t="s">
        <v>7</v>
      </c>
      <c r="BQ6" s="134" t="s">
        <v>7</v>
      </c>
    </row>
    <row r="7" spans="1:69" ht="15" customHeight="1" thickBot="1" x14ac:dyDescent="0.35">
      <c r="A7" s="2"/>
      <c r="B7" s="211" t="s">
        <v>197</v>
      </c>
      <c r="C7" s="212"/>
      <c r="D7" s="125">
        <v>26</v>
      </c>
      <c r="E7" s="2"/>
      <c r="F7" s="216" t="s">
        <v>61</v>
      </c>
      <c r="G7" s="217"/>
      <c r="H7" s="217"/>
      <c r="I7" s="217"/>
      <c r="J7" s="218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I7" s="1"/>
    </row>
    <row r="8" spans="1:69" ht="18" customHeight="1" thickBot="1" x14ac:dyDescent="0.35">
      <c r="A8" s="2"/>
      <c r="B8" s="231" t="s">
        <v>127</v>
      </c>
      <c r="C8" s="232"/>
      <c r="D8" s="115">
        <v>17</v>
      </c>
      <c r="E8" s="2"/>
      <c r="F8" s="233">
        <f>SUM(D6:D11)</f>
        <v>100</v>
      </c>
      <c r="G8" s="234"/>
      <c r="H8" s="234"/>
      <c r="I8" s="234"/>
      <c r="J8" s="235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G8" s="133" t="s">
        <v>200</v>
      </c>
      <c r="BI8" s="137" t="s">
        <v>117</v>
      </c>
      <c r="BJ8" s="134"/>
      <c r="BK8" s="133" t="s">
        <v>173</v>
      </c>
      <c r="BM8" s="133" t="s">
        <v>126</v>
      </c>
      <c r="BO8" s="133" t="s">
        <v>139</v>
      </c>
      <c r="BP8" s="134"/>
      <c r="BQ8" s="133" t="s">
        <v>169</v>
      </c>
    </row>
    <row r="9" spans="1:69" ht="14.25" customHeight="1" x14ac:dyDescent="0.3">
      <c r="A9" s="2"/>
      <c r="B9" s="172" t="s">
        <v>198</v>
      </c>
      <c r="C9" s="173"/>
      <c r="D9" s="126">
        <v>40</v>
      </c>
      <c r="E9" s="2"/>
      <c r="F9" s="148"/>
      <c r="G9" s="148"/>
      <c r="H9" s="148"/>
      <c r="I9" s="148"/>
      <c r="J9" s="148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G9" s="134" t="s">
        <v>4</v>
      </c>
      <c r="BI9" s="134" t="s">
        <v>4</v>
      </c>
      <c r="BJ9" s="134"/>
      <c r="BK9" s="136" t="s">
        <v>174</v>
      </c>
      <c r="BM9" s="135" t="s">
        <v>99</v>
      </c>
      <c r="BO9" s="135" t="s">
        <v>140</v>
      </c>
      <c r="BP9" s="134"/>
      <c r="BQ9" s="136" t="s">
        <v>167</v>
      </c>
    </row>
    <row r="10" spans="1:69" ht="12.75" customHeight="1" x14ac:dyDescent="0.3">
      <c r="A10" s="2"/>
      <c r="B10" s="172"/>
      <c r="C10" s="173"/>
      <c r="D10" s="126"/>
      <c r="E10" s="2"/>
      <c r="F10" s="148"/>
      <c r="G10" s="148"/>
      <c r="H10" s="148"/>
      <c r="I10" s="148"/>
      <c r="J10" s="148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G10" s="135" t="s">
        <v>179</v>
      </c>
      <c r="BI10" s="135" t="s">
        <v>116</v>
      </c>
      <c r="BJ10" s="134"/>
      <c r="BK10" s="136" t="s">
        <v>142</v>
      </c>
      <c r="BM10" s="136" t="s">
        <v>100</v>
      </c>
      <c r="BO10" s="135" t="s">
        <v>141</v>
      </c>
      <c r="BP10" s="134"/>
      <c r="BQ10" s="136" t="s">
        <v>168</v>
      </c>
    </row>
    <row r="11" spans="1:69" ht="14.25" customHeight="1" x14ac:dyDescent="0.3">
      <c r="A11" s="2"/>
      <c r="B11" s="168"/>
      <c r="C11" s="168"/>
      <c r="D11" s="168"/>
      <c r="E11" s="2"/>
      <c r="F11" s="148"/>
      <c r="G11" s="148"/>
      <c r="H11" s="148"/>
      <c r="I11" s="148"/>
      <c r="J11" s="148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G11" s="135" t="s">
        <v>180</v>
      </c>
      <c r="BI11" s="135" t="s">
        <v>83</v>
      </c>
      <c r="BJ11" s="134"/>
      <c r="BK11" s="136" t="s">
        <v>96</v>
      </c>
      <c r="BM11" s="136" t="s">
        <v>143</v>
      </c>
      <c r="BO11" s="135" t="s">
        <v>6</v>
      </c>
      <c r="BP11" s="134"/>
      <c r="BQ11" s="136" t="s">
        <v>6</v>
      </c>
    </row>
    <row r="12" spans="1:69" ht="12.75" customHeight="1" x14ac:dyDescent="0.3">
      <c r="A12" s="2"/>
      <c r="B12" s="172"/>
      <c r="C12" s="173"/>
      <c r="D12" s="126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E12" s="89"/>
      <c r="BG12" s="135" t="s">
        <v>81</v>
      </c>
      <c r="BI12" s="135" t="s">
        <v>84</v>
      </c>
      <c r="BJ12" s="134"/>
      <c r="BK12" s="136" t="s">
        <v>97</v>
      </c>
      <c r="BM12" s="136" t="s">
        <v>81</v>
      </c>
      <c r="BO12" s="134" t="s">
        <v>7</v>
      </c>
      <c r="BP12" s="134"/>
      <c r="BQ12" s="136" t="s">
        <v>7</v>
      </c>
    </row>
    <row r="13" spans="1:69" x14ac:dyDescent="0.2">
      <c r="A13" s="2"/>
      <c r="B13" s="2"/>
      <c r="D13" s="164"/>
      <c r="F13" s="164"/>
      <c r="H13" s="164"/>
      <c r="J13" s="164"/>
      <c r="L13" s="164"/>
      <c r="N13" s="164"/>
      <c r="P13" s="164"/>
      <c r="R13" s="164"/>
      <c r="T13" s="164"/>
      <c r="V13" s="164"/>
      <c r="X13" s="164"/>
      <c r="BG13" s="135" t="s">
        <v>7</v>
      </c>
      <c r="BI13" s="135" t="s">
        <v>6</v>
      </c>
      <c r="BJ13" s="138"/>
      <c r="BK13" s="136" t="s">
        <v>6</v>
      </c>
      <c r="BM13" s="134" t="s">
        <v>7</v>
      </c>
    </row>
    <row r="14" spans="1:69" x14ac:dyDescent="0.2">
      <c r="A14" s="219"/>
      <c r="B14" s="96" t="s">
        <v>17</v>
      </c>
      <c r="C14" s="223" t="s">
        <v>195</v>
      </c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5"/>
      <c r="Z14" s="239"/>
      <c r="AA14" s="223" t="s">
        <v>194</v>
      </c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5"/>
      <c r="AR14" s="149"/>
      <c r="AS14" s="240" t="s">
        <v>151</v>
      </c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135" t="s">
        <v>7</v>
      </c>
      <c r="BJ14" s="139"/>
      <c r="BK14" s="136" t="s">
        <v>7</v>
      </c>
      <c r="BM14" s="1"/>
      <c r="BP14" s="57"/>
    </row>
    <row r="15" spans="1:69" x14ac:dyDescent="0.2">
      <c r="A15" s="220"/>
      <c r="B15" s="7" t="s">
        <v>19</v>
      </c>
      <c r="C15" s="64" t="s">
        <v>88</v>
      </c>
      <c r="D15" s="64" t="s">
        <v>128</v>
      </c>
      <c r="E15" s="64">
        <v>2</v>
      </c>
      <c r="F15" s="64">
        <v>3</v>
      </c>
      <c r="G15" s="64">
        <v>4</v>
      </c>
      <c r="H15" s="64" t="s">
        <v>79</v>
      </c>
      <c r="I15" s="64" t="s">
        <v>80</v>
      </c>
      <c r="J15" s="64" t="s">
        <v>103</v>
      </c>
      <c r="K15" s="64" t="s">
        <v>104</v>
      </c>
      <c r="L15" s="64" t="s">
        <v>159</v>
      </c>
      <c r="M15" s="64" t="s">
        <v>93</v>
      </c>
      <c r="N15" s="64" t="s">
        <v>94</v>
      </c>
      <c r="O15" s="64" t="s">
        <v>210</v>
      </c>
      <c r="P15" s="64" t="s">
        <v>211</v>
      </c>
      <c r="Q15" s="64" t="s">
        <v>212</v>
      </c>
      <c r="R15" s="64" t="s">
        <v>75</v>
      </c>
      <c r="S15" s="64" t="s">
        <v>162</v>
      </c>
      <c r="T15" s="102" t="s">
        <v>163</v>
      </c>
      <c r="U15" s="102" t="s">
        <v>164</v>
      </c>
      <c r="V15" s="102" t="s">
        <v>107</v>
      </c>
      <c r="W15" s="102" t="s">
        <v>108</v>
      </c>
      <c r="X15" s="64" t="s">
        <v>109</v>
      </c>
      <c r="Y15" s="64" t="s">
        <v>110</v>
      </c>
      <c r="Z15" s="227"/>
      <c r="AA15" s="64">
        <v>11</v>
      </c>
      <c r="AB15" s="102" t="s">
        <v>73</v>
      </c>
      <c r="AC15" s="102" t="s">
        <v>74</v>
      </c>
      <c r="AD15" s="102" t="s">
        <v>113</v>
      </c>
      <c r="AE15" s="102" t="s">
        <v>114</v>
      </c>
      <c r="AF15" s="102" t="s">
        <v>165</v>
      </c>
      <c r="AG15" s="102" t="s">
        <v>166</v>
      </c>
      <c r="AH15" s="102" t="s">
        <v>118</v>
      </c>
      <c r="AI15" s="102" t="s">
        <v>119</v>
      </c>
      <c r="AJ15" s="102" t="s">
        <v>153</v>
      </c>
      <c r="AK15" s="102" t="s">
        <v>154</v>
      </c>
      <c r="AL15" s="102" t="s">
        <v>155</v>
      </c>
      <c r="AM15" s="102" t="s">
        <v>213</v>
      </c>
      <c r="AN15" s="102" t="s">
        <v>214</v>
      </c>
      <c r="AO15" s="102" t="s">
        <v>215</v>
      </c>
      <c r="AP15" s="102" t="s">
        <v>216</v>
      </c>
      <c r="AQ15" s="102" t="s">
        <v>217</v>
      </c>
      <c r="AR15" s="150"/>
      <c r="AS15" s="240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G15" s="58"/>
      <c r="BH15" s="58"/>
      <c r="BI15" s="58"/>
      <c r="BJ15" s="58"/>
      <c r="BK15" s="89"/>
      <c r="BM15" s="1"/>
      <c r="BP15" s="57"/>
    </row>
    <row r="16" spans="1:69" x14ac:dyDescent="0.2">
      <c r="A16" s="8"/>
      <c r="B16" s="9"/>
      <c r="C16" s="19" t="s">
        <v>82</v>
      </c>
      <c r="D16" s="19" t="s">
        <v>82</v>
      </c>
      <c r="E16" s="19" t="s">
        <v>82</v>
      </c>
      <c r="F16" s="19" t="s">
        <v>78</v>
      </c>
      <c r="G16" s="19" t="s">
        <v>82</v>
      </c>
      <c r="H16" s="19" t="s">
        <v>78</v>
      </c>
      <c r="I16" s="19" t="s">
        <v>82</v>
      </c>
      <c r="J16" s="19" t="s">
        <v>78</v>
      </c>
      <c r="K16" s="19" t="s">
        <v>82</v>
      </c>
      <c r="L16" s="19" t="s">
        <v>82</v>
      </c>
      <c r="M16" s="19" t="s">
        <v>78</v>
      </c>
      <c r="N16" s="19" t="s">
        <v>82</v>
      </c>
      <c r="O16" s="19" t="s">
        <v>78</v>
      </c>
      <c r="P16" s="19" t="s">
        <v>78</v>
      </c>
      <c r="Q16" s="19" t="s">
        <v>82</v>
      </c>
      <c r="R16" s="19" t="s">
        <v>78</v>
      </c>
      <c r="S16" s="19" t="s">
        <v>82</v>
      </c>
      <c r="T16" s="19" t="s">
        <v>78</v>
      </c>
      <c r="U16" s="19" t="s">
        <v>82</v>
      </c>
      <c r="V16" s="19" t="s">
        <v>82</v>
      </c>
      <c r="W16" s="19" t="s">
        <v>78</v>
      </c>
      <c r="X16" s="19" t="s">
        <v>82</v>
      </c>
      <c r="Y16" s="19" t="s">
        <v>82</v>
      </c>
      <c r="Z16" s="227"/>
      <c r="AA16" s="19" t="s">
        <v>82</v>
      </c>
      <c r="AB16" s="19" t="s">
        <v>82</v>
      </c>
      <c r="AC16" s="19" t="s">
        <v>78</v>
      </c>
      <c r="AD16" s="19" t="s">
        <v>82</v>
      </c>
      <c r="AE16" s="19" t="s">
        <v>82</v>
      </c>
      <c r="AF16" s="19" t="s">
        <v>78</v>
      </c>
      <c r="AG16" s="19" t="s">
        <v>82</v>
      </c>
      <c r="AH16" s="19" t="s">
        <v>78</v>
      </c>
      <c r="AI16" s="19" t="s">
        <v>82</v>
      </c>
      <c r="AJ16" s="19" t="s">
        <v>78</v>
      </c>
      <c r="AK16" s="19" t="s">
        <v>82</v>
      </c>
      <c r="AL16" s="19" t="s">
        <v>82</v>
      </c>
      <c r="AM16" s="19" t="s">
        <v>82</v>
      </c>
      <c r="AN16" s="19" t="s">
        <v>78</v>
      </c>
      <c r="AO16" s="19" t="s">
        <v>82</v>
      </c>
      <c r="AP16" s="19" t="s">
        <v>78</v>
      </c>
      <c r="AQ16" s="19" t="s">
        <v>82</v>
      </c>
      <c r="AR16" s="150"/>
      <c r="AS16" s="240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I16" s="88"/>
      <c r="BK16" s="89"/>
    </row>
    <row r="17" spans="1:71" x14ac:dyDescent="0.2">
      <c r="A17" s="7" t="s">
        <v>14</v>
      </c>
      <c r="B17" s="7" t="s">
        <v>15</v>
      </c>
      <c r="C17" s="15">
        <v>2</v>
      </c>
      <c r="D17" s="15">
        <v>3</v>
      </c>
      <c r="E17" s="15">
        <v>2</v>
      </c>
      <c r="F17" s="15">
        <v>2</v>
      </c>
      <c r="G17" s="15">
        <v>3</v>
      </c>
      <c r="H17" s="15">
        <v>3</v>
      </c>
      <c r="I17" s="15">
        <v>3</v>
      </c>
      <c r="J17" s="15">
        <v>2</v>
      </c>
      <c r="K17" s="15">
        <v>2</v>
      </c>
      <c r="L17" s="15">
        <v>3</v>
      </c>
      <c r="M17" s="15">
        <v>2</v>
      </c>
      <c r="N17" s="15">
        <v>3</v>
      </c>
      <c r="O17" s="15">
        <v>3</v>
      </c>
      <c r="P17" s="15">
        <v>2</v>
      </c>
      <c r="Q17" s="15">
        <v>3</v>
      </c>
      <c r="R17" s="15">
        <v>2</v>
      </c>
      <c r="S17" s="15">
        <v>3</v>
      </c>
      <c r="T17" s="15">
        <v>2</v>
      </c>
      <c r="U17" s="15">
        <v>2</v>
      </c>
      <c r="V17" s="15">
        <v>3</v>
      </c>
      <c r="W17" s="113">
        <v>3</v>
      </c>
      <c r="X17" s="15">
        <v>3</v>
      </c>
      <c r="Y17" s="15">
        <v>4</v>
      </c>
      <c r="Z17" s="226"/>
      <c r="AA17" s="15">
        <v>2</v>
      </c>
      <c r="AB17" s="113">
        <v>2</v>
      </c>
      <c r="AC17" s="113">
        <v>2</v>
      </c>
      <c r="AD17" s="113">
        <v>2</v>
      </c>
      <c r="AE17" s="113">
        <v>3</v>
      </c>
      <c r="AF17" s="113">
        <v>2</v>
      </c>
      <c r="AG17" s="113">
        <v>3</v>
      </c>
      <c r="AH17" s="113">
        <v>2</v>
      </c>
      <c r="AI17" s="113">
        <v>3</v>
      </c>
      <c r="AJ17" s="113">
        <v>2</v>
      </c>
      <c r="AK17" s="113">
        <v>3</v>
      </c>
      <c r="AL17" s="113">
        <v>2</v>
      </c>
      <c r="AM17" s="113">
        <v>3</v>
      </c>
      <c r="AN17" s="113">
        <v>2</v>
      </c>
      <c r="AO17" s="113">
        <v>3</v>
      </c>
      <c r="AP17" s="113">
        <v>2</v>
      </c>
      <c r="AQ17" s="113">
        <v>2</v>
      </c>
      <c r="AR17" s="150"/>
      <c r="AS17" s="147">
        <v>3</v>
      </c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G17" s="1" t="s">
        <v>152</v>
      </c>
      <c r="BI17" s="133" t="s">
        <v>172</v>
      </c>
      <c r="BJ17" s="134"/>
      <c r="BM17" s="1" t="s">
        <v>145</v>
      </c>
      <c r="BO17" s="133" t="s">
        <v>150</v>
      </c>
      <c r="BP17" s="134"/>
      <c r="BQ17" s="133" t="s">
        <v>170</v>
      </c>
      <c r="BS17" s="1"/>
    </row>
    <row r="18" spans="1:71" x14ac:dyDescent="0.2">
      <c r="A18" s="10">
        <v>1</v>
      </c>
      <c r="B18" s="107"/>
      <c r="C18" s="114"/>
      <c r="D18" s="114"/>
      <c r="E18" s="119"/>
      <c r="F18" s="114"/>
      <c r="G18" s="114"/>
      <c r="H18" s="114"/>
      <c r="I18" s="114"/>
      <c r="J18" s="114"/>
      <c r="K18" s="114"/>
      <c r="L18" s="114"/>
      <c r="M18" s="114"/>
      <c r="N18" s="114"/>
      <c r="O18" s="119"/>
      <c r="P18" s="114"/>
      <c r="Q18" s="119"/>
      <c r="R18" s="114"/>
      <c r="S18" s="114"/>
      <c r="T18" s="119"/>
      <c r="U18" s="119"/>
      <c r="V18" s="119"/>
      <c r="W18" s="114"/>
      <c r="X18" s="114"/>
      <c r="Y18" s="114"/>
      <c r="Z18" s="227"/>
      <c r="AA18" s="114"/>
      <c r="AB18" s="114"/>
      <c r="AC18" s="132"/>
      <c r="AD18" s="132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1"/>
      <c r="AS18" s="156">
        <v>0</v>
      </c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G18" s="89">
        <v>0</v>
      </c>
      <c r="BI18" s="135" t="s">
        <v>98</v>
      </c>
      <c r="BJ18" s="134"/>
      <c r="BK18" s="133" t="s">
        <v>144</v>
      </c>
      <c r="BM18" s="135" t="s">
        <v>146</v>
      </c>
      <c r="BO18" s="135" t="s">
        <v>98</v>
      </c>
      <c r="BP18" s="134"/>
      <c r="BQ18" s="136" t="s">
        <v>171</v>
      </c>
    </row>
    <row r="19" spans="1:71" x14ac:dyDescent="0.2">
      <c r="A19" s="10">
        <v>2</v>
      </c>
      <c r="B19" s="107"/>
      <c r="C19" s="114"/>
      <c r="D19" s="114"/>
      <c r="E19" s="119"/>
      <c r="F19" s="114"/>
      <c r="G19" s="114"/>
      <c r="H19" s="114"/>
      <c r="I19" s="114"/>
      <c r="J19" s="114"/>
      <c r="K19" s="114"/>
      <c r="L19" s="114"/>
      <c r="M19" s="114"/>
      <c r="N19" s="114"/>
      <c r="O19" s="119"/>
      <c r="P19" s="114"/>
      <c r="Q19" s="119"/>
      <c r="R19" s="114"/>
      <c r="S19" s="114"/>
      <c r="T19" s="119"/>
      <c r="U19" s="119"/>
      <c r="V19" s="119"/>
      <c r="W19" s="114"/>
      <c r="X19" s="114"/>
      <c r="Y19" s="114"/>
      <c r="Z19" s="227"/>
      <c r="AA19" s="114"/>
      <c r="AB19" s="114"/>
      <c r="AC19" s="132"/>
      <c r="AD19" s="132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1"/>
      <c r="AS19" s="156">
        <v>0</v>
      </c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G19" s="89">
        <v>1</v>
      </c>
      <c r="BI19" s="135" t="s">
        <v>99</v>
      </c>
      <c r="BJ19" s="134"/>
      <c r="BK19" s="134" t="s">
        <v>4</v>
      </c>
      <c r="BM19" s="135" t="s">
        <v>147</v>
      </c>
      <c r="BO19" s="144" t="s">
        <v>156</v>
      </c>
      <c r="BP19" s="134"/>
      <c r="BQ19" s="134" t="s">
        <v>193</v>
      </c>
      <c r="BS19" s="89"/>
    </row>
    <row r="20" spans="1:71" x14ac:dyDescent="0.2">
      <c r="A20" s="10">
        <v>3</v>
      </c>
      <c r="B20" s="107"/>
      <c r="C20" s="114"/>
      <c r="D20" s="114"/>
      <c r="E20" s="119"/>
      <c r="F20" s="114"/>
      <c r="G20" s="114"/>
      <c r="H20" s="114"/>
      <c r="I20" s="114"/>
      <c r="J20" s="114"/>
      <c r="K20" s="114"/>
      <c r="L20" s="114"/>
      <c r="M20" s="114"/>
      <c r="N20" s="114"/>
      <c r="O20" s="119"/>
      <c r="P20" s="114"/>
      <c r="Q20" s="119"/>
      <c r="R20" s="114"/>
      <c r="S20" s="114"/>
      <c r="T20" s="119"/>
      <c r="U20" s="119"/>
      <c r="V20" s="119"/>
      <c r="W20" s="114"/>
      <c r="X20" s="114"/>
      <c r="Y20" s="114"/>
      <c r="Z20" s="226"/>
      <c r="AA20" s="114"/>
      <c r="AB20" s="114"/>
      <c r="AC20" s="132"/>
      <c r="AD20" s="132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1"/>
      <c r="AS20" s="156">
        <v>0</v>
      </c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G20" s="89">
        <v>2</v>
      </c>
      <c r="BI20" s="135" t="s">
        <v>100</v>
      </c>
      <c r="BJ20" s="134"/>
      <c r="BK20" s="136" t="s">
        <v>83</v>
      </c>
      <c r="BM20" s="135" t="s">
        <v>148</v>
      </c>
      <c r="BO20" s="136" t="s">
        <v>95</v>
      </c>
      <c r="BP20" s="134"/>
      <c r="BQ20" s="134" t="s">
        <v>6</v>
      </c>
      <c r="BS20" s="89"/>
    </row>
    <row r="21" spans="1:71" x14ac:dyDescent="0.2">
      <c r="A21" s="10">
        <v>4</v>
      </c>
      <c r="B21" s="107"/>
      <c r="C21" s="114"/>
      <c r="D21" s="114"/>
      <c r="E21" s="119"/>
      <c r="F21" s="114"/>
      <c r="G21" s="114"/>
      <c r="H21" s="114"/>
      <c r="I21" s="114"/>
      <c r="J21" s="114"/>
      <c r="K21" s="114"/>
      <c r="L21" s="114"/>
      <c r="M21" s="114"/>
      <c r="N21" s="114"/>
      <c r="O21" s="119"/>
      <c r="P21" s="114"/>
      <c r="Q21" s="119"/>
      <c r="R21" s="114"/>
      <c r="S21" s="114"/>
      <c r="T21" s="119"/>
      <c r="U21" s="119"/>
      <c r="V21" s="119"/>
      <c r="W21" s="114"/>
      <c r="X21" s="114"/>
      <c r="Y21" s="114"/>
      <c r="Z21" s="227"/>
      <c r="AA21" s="114"/>
      <c r="AB21" s="114"/>
      <c r="AC21" s="132"/>
      <c r="AD21" s="132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1"/>
      <c r="AS21" s="156">
        <v>0</v>
      </c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G21" s="89">
        <v>3</v>
      </c>
      <c r="BI21" s="135" t="s">
        <v>85</v>
      </c>
      <c r="BJ21" s="134"/>
      <c r="BK21" s="136" t="s">
        <v>84</v>
      </c>
      <c r="BM21" s="135" t="s">
        <v>149</v>
      </c>
      <c r="BO21" s="134" t="s">
        <v>7</v>
      </c>
      <c r="BP21" s="134"/>
      <c r="BQ21" s="134" t="s">
        <v>7</v>
      </c>
      <c r="BS21" s="89"/>
    </row>
    <row r="22" spans="1:71" x14ac:dyDescent="0.2">
      <c r="A22" s="10">
        <v>5</v>
      </c>
      <c r="B22" s="107"/>
      <c r="C22" s="114"/>
      <c r="D22" s="114"/>
      <c r="E22" s="119"/>
      <c r="F22" s="114"/>
      <c r="G22" s="114"/>
      <c r="H22" s="114"/>
      <c r="I22" s="114"/>
      <c r="J22" s="114"/>
      <c r="K22" s="114"/>
      <c r="L22" s="114"/>
      <c r="M22" s="114"/>
      <c r="N22" s="114"/>
      <c r="O22" s="119"/>
      <c r="P22" s="114"/>
      <c r="Q22" s="119"/>
      <c r="R22" s="114"/>
      <c r="S22" s="114"/>
      <c r="T22" s="119"/>
      <c r="U22" s="119"/>
      <c r="V22" s="119"/>
      <c r="W22" s="114"/>
      <c r="X22" s="114"/>
      <c r="Y22" s="114"/>
      <c r="Z22" s="227"/>
      <c r="AA22" s="114"/>
      <c r="AB22" s="114"/>
      <c r="AC22" s="132"/>
      <c r="AD22" s="132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1"/>
      <c r="AS22" s="156">
        <v>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G22" s="89"/>
      <c r="BI22" s="135" t="s">
        <v>81</v>
      </c>
      <c r="BJ22" s="134"/>
      <c r="BK22" s="136" t="s">
        <v>6</v>
      </c>
      <c r="BM22" s="135" t="s">
        <v>81</v>
      </c>
      <c r="BO22" s="89"/>
      <c r="BS22" s="89"/>
    </row>
    <row r="23" spans="1:71" x14ac:dyDescent="0.2">
      <c r="A23" s="10">
        <v>6</v>
      </c>
      <c r="B23" s="107"/>
      <c r="C23" s="114"/>
      <c r="D23" s="114"/>
      <c r="E23" s="119"/>
      <c r="F23" s="114"/>
      <c r="G23" s="114"/>
      <c r="H23" s="114"/>
      <c r="I23" s="114"/>
      <c r="J23" s="114"/>
      <c r="K23" s="114"/>
      <c r="L23" s="114"/>
      <c r="M23" s="114"/>
      <c r="N23" s="114"/>
      <c r="O23" s="119"/>
      <c r="P23" s="114"/>
      <c r="Q23" s="119"/>
      <c r="R23" s="114"/>
      <c r="S23" s="114"/>
      <c r="T23" s="119"/>
      <c r="U23" s="119"/>
      <c r="V23" s="119"/>
      <c r="W23" s="114"/>
      <c r="X23" s="114"/>
      <c r="Y23" s="114"/>
      <c r="Z23" s="226"/>
      <c r="AA23" s="114"/>
      <c r="AB23" s="114"/>
      <c r="AC23" s="132"/>
      <c r="AD23" s="132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1"/>
      <c r="AS23" s="156">
        <v>0</v>
      </c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G23" s="89"/>
      <c r="BI23" s="135" t="s">
        <v>7</v>
      </c>
      <c r="BJ23" s="134"/>
      <c r="BK23" s="134" t="s">
        <v>7</v>
      </c>
      <c r="BM23" s="135" t="s">
        <v>7</v>
      </c>
      <c r="BS23" s="89"/>
    </row>
    <row r="24" spans="1:71" x14ac:dyDescent="0.2">
      <c r="A24" s="10">
        <v>7</v>
      </c>
      <c r="B24" s="107"/>
      <c r="C24" s="114"/>
      <c r="D24" s="114"/>
      <c r="E24" s="119"/>
      <c r="F24" s="114"/>
      <c r="G24" s="114"/>
      <c r="H24" s="114"/>
      <c r="I24" s="114"/>
      <c r="J24" s="114"/>
      <c r="K24" s="114"/>
      <c r="L24" s="114"/>
      <c r="M24" s="114"/>
      <c r="N24" s="114"/>
      <c r="O24" s="119"/>
      <c r="P24" s="114"/>
      <c r="Q24" s="119"/>
      <c r="R24" s="114"/>
      <c r="S24" s="114"/>
      <c r="T24" s="119"/>
      <c r="U24" s="119"/>
      <c r="V24" s="119"/>
      <c r="W24" s="114"/>
      <c r="X24" s="114"/>
      <c r="Y24" s="114"/>
      <c r="Z24" s="227"/>
      <c r="AA24" s="114"/>
      <c r="AB24" s="114"/>
      <c r="AC24" s="132"/>
      <c r="AD24" s="132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1"/>
      <c r="AS24" s="156">
        <v>0</v>
      </c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I24" s="106"/>
    </row>
    <row r="25" spans="1:71" x14ac:dyDescent="0.2">
      <c r="A25" s="10">
        <v>8</v>
      </c>
      <c r="B25" s="107"/>
      <c r="C25" s="114"/>
      <c r="D25" s="114"/>
      <c r="E25" s="119"/>
      <c r="F25" s="114"/>
      <c r="G25" s="114"/>
      <c r="H25" s="114"/>
      <c r="I25" s="114"/>
      <c r="J25" s="114"/>
      <c r="K25" s="114"/>
      <c r="L25" s="114"/>
      <c r="M25" s="114"/>
      <c r="N25" s="114"/>
      <c r="O25" s="119"/>
      <c r="P25" s="114"/>
      <c r="Q25" s="119"/>
      <c r="R25" s="114"/>
      <c r="S25" s="114"/>
      <c r="T25" s="119"/>
      <c r="U25" s="119"/>
      <c r="V25" s="119"/>
      <c r="W25" s="114"/>
      <c r="X25" s="114"/>
      <c r="Y25" s="114"/>
      <c r="Z25" s="227"/>
      <c r="AA25" s="114"/>
      <c r="AB25" s="114"/>
      <c r="AC25" s="132"/>
      <c r="AD25" s="132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1"/>
      <c r="AS25" s="156">
        <v>0</v>
      </c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G25" s="133" t="s">
        <v>189</v>
      </c>
      <c r="BI25" s="133" t="s">
        <v>175</v>
      </c>
      <c r="BK25" s="133" t="s">
        <v>181</v>
      </c>
      <c r="BM25" s="133" t="s">
        <v>186</v>
      </c>
      <c r="BO25" s="133" t="s">
        <v>187</v>
      </c>
      <c r="BQ25" s="137" t="s">
        <v>199</v>
      </c>
    </row>
    <row r="26" spans="1:71" x14ac:dyDescent="0.2">
      <c r="A26" s="10">
        <v>9</v>
      </c>
      <c r="B26" s="107"/>
      <c r="C26" s="114"/>
      <c r="D26" s="114"/>
      <c r="E26" s="119"/>
      <c r="F26" s="114"/>
      <c r="G26" s="114"/>
      <c r="H26" s="114"/>
      <c r="I26" s="114"/>
      <c r="J26" s="114"/>
      <c r="K26" s="114"/>
      <c r="L26" s="114"/>
      <c r="M26" s="114"/>
      <c r="N26" s="114"/>
      <c r="O26" s="119"/>
      <c r="P26" s="114"/>
      <c r="Q26" s="119"/>
      <c r="R26" s="114"/>
      <c r="S26" s="114"/>
      <c r="T26" s="119"/>
      <c r="U26" s="119"/>
      <c r="V26" s="119"/>
      <c r="W26" s="114"/>
      <c r="X26" s="114"/>
      <c r="Y26" s="114"/>
      <c r="Z26" s="226"/>
      <c r="AA26" s="114"/>
      <c r="AB26" s="114"/>
      <c r="AC26" s="132"/>
      <c r="AD26" s="132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1"/>
      <c r="AS26" s="156">
        <v>0</v>
      </c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G26" s="136" t="s">
        <v>190</v>
      </c>
      <c r="BI26" s="136" t="s">
        <v>176</v>
      </c>
      <c r="BK26" s="136" t="s">
        <v>182</v>
      </c>
      <c r="BM26" s="136" t="s">
        <v>4</v>
      </c>
      <c r="BO26" s="136" t="s">
        <v>4</v>
      </c>
      <c r="BQ26" s="134" t="s">
        <v>4</v>
      </c>
    </row>
    <row r="27" spans="1:71" x14ac:dyDescent="0.2">
      <c r="A27" s="10">
        <v>10</v>
      </c>
      <c r="B27" s="107"/>
      <c r="C27" s="114"/>
      <c r="D27" s="114"/>
      <c r="E27" s="119"/>
      <c r="F27" s="114"/>
      <c r="G27" s="114"/>
      <c r="H27" s="114"/>
      <c r="I27" s="114"/>
      <c r="J27" s="114"/>
      <c r="K27" s="114"/>
      <c r="L27" s="114"/>
      <c r="M27" s="114"/>
      <c r="N27" s="114"/>
      <c r="O27" s="119"/>
      <c r="P27" s="114"/>
      <c r="Q27" s="119"/>
      <c r="R27" s="114"/>
      <c r="S27" s="114"/>
      <c r="T27" s="119"/>
      <c r="U27" s="119"/>
      <c r="V27" s="119"/>
      <c r="W27" s="114"/>
      <c r="X27" s="114"/>
      <c r="Y27" s="114"/>
      <c r="Z27" s="227"/>
      <c r="AA27" s="114"/>
      <c r="AB27" s="114"/>
      <c r="AC27" s="132"/>
      <c r="AD27" s="132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1"/>
      <c r="AS27" s="156">
        <v>0</v>
      </c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G27" s="136" t="s">
        <v>191</v>
      </c>
      <c r="BI27" s="136" t="s">
        <v>177</v>
      </c>
      <c r="BK27" s="136" t="s">
        <v>183</v>
      </c>
      <c r="BM27" s="136" t="s">
        <v>184</v>
      </c>
      <c r="BO27" s="136" t="s">
        <v>180</v>
      </c>
      <c r="BQ27" s="135" t="s">
        <v>83</v>
      </c>
    </row>
    <row r="28" spans="1:71" x14ac:dyDescent="0.2">
      <c r="A28" s="10">
        <v>11</v>
      </c>
      <c r="B28" s="107"/>
      <c r="C28" s="114"/>
      <c r="D28" s="114"/>
      <c r="E28" s="119"/>
      <c r="F28" s="114"/>
      <c r="G28" s="114"/>
      <c r="H28" s="114"/>
      <c r="I28" s="114"/>
      <c r="J28" s="114"/>
      <c r="K28" s="114"/>
      <c r="L28" s="114"/>
      <c r="M28" s="114"/>
      <c r="N28" s="114"/>
      <c r="O28" s="119"/>
      <c r="P28" s="114"/>
      <c r="Q28" s="119"/>
      <c r="R28" s="114"/>
      <c r="S28" s="114"/>
      <c r="T28" s="119"/>
      <c r="U28" s="119"/>
      <c r="V28" s="119"/>
      <c r="W28" s="114"/>
      <c r="X28" s="114"/>
      <c r="Y28" s="114"/>
      <c r="Z28" s="227"/>
      <c r="AA28" s="114"/>
      <c r="AB28" s="114"/>
      <c r="AC28" s="132"/>
      <c r="AD28" s="132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1"/>
      <c r="AS28" s="156">
        <v>0</v>
      </c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G28" s="136" t="s">
        <v>192</v>
      </c>
      <c r="BI28" s="136" t="s">
        <v>178</v>
      </c>
      <c r="BK28" s="135" t="s">
        <v>81</v>
      </c>
      <c r="BM28" s="136" t="s">
        <v>185</v>
      </c>
      <c r="BO28" s="136" t="s">
        <v>188</v>
      </c>
      <c r="BQ28" s="135" t="s">
        <v>84</v>
      </c>
    </row>
    <row r="29" spans="1:71" x14ac:dyDescent="0.2">
      <c r="A29" s="10">
        <v>12</v>
      </c>
      <c r="B29" s="107"/>
      <c r="C29" s="114"/>
      <c r="D29" s="114"/>
      <c r="E29" s="119"/>
      <c r="F29" s="114"/>
      <c r="G29" s="114"/>
      <c r="H29" s="114"/>
      <c r="I29" s="114"/>
      <c r="J29" s="114"/>
      <c r="K29" s="114"/>
      <c r="L29" s="114"/>
      <c r="M29" s="114"/>
      <c r="N29" s="114"/>
      <c r="O29" s="119"/>
      <c r="P29" s="114"/>
      <c r="Q29" s="119"/>
      <c r="R29" s="114"/>
      <c r="S29" s="114"/>
      <c r="T29" s="119"/>
      <c r="U29" s="119"/>
      <c r="V29" s="119"/>
      <c r="W29" s="114"/>
      <c r="X29" s="114"/>
      <c r="Y29" s="114"/>
      <c r="Z29" s="226"/>
      <c r="AA29" s="114"/>
      <c r="AB29" s="114"/>
      <c r="AC29" s="132"/>
      <c r="AD29" s="132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1"/>
      <c r="AS29" s="156">
        <v>0</v>
      </c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G29" s="135" t="s">
        <v>81</v>
      </c>
      <c r="BI29" s="135" t="s">
        <v>7</v>
      </c>
      <c r="BK29" s="135" t="s">
        <v>7</v>
      </c>
      <c r="BM29" s="136" t="s">
        <v>81</v>
      </c>
      <c r="BO29" s="136" t="s">
        <v>81</v>
      </c>
      <c r="BQ29" s="135" t="s">
        <v>6</v>
      </c>
    </row>
    <row r="30" spans="1:71" x14ac:dyDescent="0.2">
      <c r="A30" s="10">
        <v>13</v>
      </c>
      <c r="B30" s="107"/>
      <c r="C30" s="114"/>
      <c r="D30" s="114"/>
      <c r="E30" s="119"/>
      <c r="F30" s="114"/>
      <c r="G30" s="114"/>
      <c r="H30" s="114"/>
      <c r="I30" s="114"/>
      <c r="J30" s="114"/>
      <c r="K30" s="114"/>
      <c r="L30" s="114"/>
      <c r="M30" s="114"/>
      <c r="N30" s="114"/>
      <c r="O30" s="119"/>
      <c r="P30" s="114"/>
      <c r="Q30" s="119"/>
      <c r="R30" s="114"/>
      <c r="S30" s="114"/>
      <c r="T30" s="119"/>
      <c r="U30" s="119"/>
      <c r="V30" s="119"/>
      <c r="W30" s="114"/>
      <c r="X30" s="114"/>
      <c r="Y30" s="114"/>
      <c r="Z30" s="227"/>
      <c r="AA30" s="114"/>
      <c r="AB30" s="114"/>
      <c r="AC30" s="132"/>
      <c r="AD30" s="132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1"/>
      <c r="AS30" s="156">
        <v>0</v>
      </c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G30" s="135" t="s">
        <v>7</v>
      </c>
      <c r="BI30" s="89"/>
      <c r="BM30" s="136" t="s">
        <v>7</v>
      </c>
      <c r="BO30" s="136" t="s">
        <v>7</v>
      </c>
      <c r="BQ30" s="135" t="s">
        <v>7</v>
      </c>
    </row>
    <row r="31" spans="1:71" x14ac:dyDescent="0.2">
      <c r="A31" s="10">
        <v>14</v>
      </c>
      <c r="B31" s="107"/>
      <c r="C31" s="114"/>
      <c r="D31" s="114"/>
      <c r="E31" s="119"/>
      <c r="F31" s="114"/>
      <c r="G31" s="114"/>
      <c r="H31" s="114"/>
      <c r="I31" s="114"/>
      <c r="J31" s="114"/>
      <c r="K31" s="114"/>
      <c r="L31" s="114"/>
      <c r="M31" s="114"/>
      <c r="N31" s="114"/>
      <c r="O31" s="119"/>
      <c r="P31" s="114"/>
      <c r="Q31" s="119"/>
      <c r="R31" s="114"/>
      <c r="S31" s="114"/>
      <c r="T31" s="119"/>
      <c r="U31" s="119"/>
      <c r="V31" s="119"/>
      <c r="W31" s="114"/>
      <c r="X31" s="114"/>
      <c r="Y31" s="114"/>
      <c r="Z31" s="227"/>
      <c r="AA31" s="114"/>
      <c r="AB31" s="114"/>
      <c r="AC31" s="132"/>
      <c r="AD31" s="132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1"/>
      <c r="AS31" s="156">
        <v>0</v>
      </c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</row>
    <row r="32" spans="1:71" x14ac:dyDescent="0.2">
      <c r="A32" s="10">
        <v>15</v>
      </c>
      <c r="B32" s="107"/>
      <c r="C32" s="114"/>
      <c r="D32" s="114"/>
      <c r="E32" s="119"/>
      <c r="F32" s="114"/>
      <c r="G32" s="114"/>
      <c r="H32" s="114"/>
      <c r="I32" s="114"/>
      <c r="J32" s="114"/>
      <c r="K32" s="114"/>
      <c r="L32" s="114"/>
      <c r="M32" s="114"/>
      <c r="N32" s="114"/>
      <c r="O32" s="119"/>
      <c r="P32" s="114"/>
      <c r="Q32" s="119"/>
      <c r="R32" s="114"/>
      <c r="S32" s="114"/>
      <c r="T32" s="119"/>
      <c r="U32" s="119"/>
      <c r="V32" s="119"/>
      <c r="W32" s="114"/>
      <c r="X32" s="114"/>
      <c r="Y32" s="114"/>
      <c r="Z32" s="226"/>
      <c r="AA32" s="114"/>
      <c r="AB32" s="114"/>
      <c r="AC32" s="132"/>
      <c r="AD32" s="132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1"/>
      <c r="AS32" s="156">
        <v>0</v>
      </c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</row>
    <row r="33" spans="1:67" x14ac:dyDescent="0.2">
      <c r="A33" s="10">
        <v>16</v>
      </c>
      <c r="B33" s="107"/>
      <c r="C33" s="114"/>
      <c r="D33" s="114"/>
      <c r="E33" s="119"/>
      <c r="F33" s="114"/>
      <c r="G33" s="114"/>
      <c r="H33" s="114"/>
      <c r="I33" s="114"/>
      <c r="J33" s="114"/>
      <c r="K33" s="114"/>
      <c r="L33" s="114"/>
      <c r="M33" s="114"/>
      <c r="N33" s="114"/>
      <c r="O33" s="119"/>
      <c r="P33" s="114"/>
      <c r="Q33" s="119"/>
      <c r="R33" s="114"/>
      <c r="S33" s="114"/>
      <c r="T33" s="119"/>
      <c r="U33" s="119"/>
      <c r="V33" s="119"/>
      <c r="W33" s="114"/>
      <c r="X33" s="114"/>
      <c r="Y33" s="114"/>
      <c r="Z33" s="227"/>
      <c r="AA33" s="114"/>
      <c r="AB33" s="114"/>
      <c r="AC33" s="132"/>
      <c r="AD33" s="132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1"/>
      <c r="AS33" s="156">
        <v>0</v>
      </c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O33" s="1"/>
    </row>
    <row r="34" spans="1:67" x14ac:dyDescent="0.2">
      <c r="A34" s="10">
        <v>17</v>
      </c>
      <c r="B34" s="107"/>
      <c r="C34" s="114"/>
      <c r="D34" s="114"/>
      <c r="E34" s="119"/>
      <c r="F34" s="114"/>
      <c r="G34" s="114"/>
      <c r="H34" s="114"/>
      <c r="I34" s="114"/>
      <c r="J34" s="114"/>
      <c r="K34" s="114"/>
      <c r="L34" s="114"/>
      <c r="M34" s="114"/>
      <c r="N34" s="114"/>
      <c r="O34" s="119"/>
      <c r="P34" s="114"/>
      <c r="Q34" s="119"/>
      <c r="R34" s="114"/>
      <c r="S34" s="114"/>
      <c r="T34" s="119"/>
      <c r="U34" s="119"/>
      <c r="V34" s="119"/>
      <c r="W34" s="114"/>
      <c r="X34" s="114"/>
      <c r="Y34" s="114"/>
      <c r="Z34" s="227"/>
      <c r="AA34" s="114"/>
      <c r="AB34" s="114"/>
      <c r="AC34" s="132"/>
      <c r="AD34" s="132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1"/>
      <c r="AS34" s="156">
        <v>0</v>
      </c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K34" s="1"/>
    </row>
    <row r="35" spans="1:67" x14ac:dyDescent="0.2">
      <c r="A35" s="10">
        <v>18</v>
      </c>
      <c r="B35" s="107"/>
      <c r="C35" s="114"/>
      <c r="D35" s="114"/>
      <c r="E35" s="119"/>
      <c r="F35" s="114"/>
      <c r="G35" s="114"/>
      <c r="H35" s="114"/>
      <c r="I35" s="114"/>
      <c r="J35" s="114"/>
      <c r="K35" s="114"/>
      <c r="L35" s="114"/>
      <c r="M35" s="114"/>
      <c r="N35" s="114"/>
      <c r="O35" s="119"/>
      <c r="P35" s="114"/>
      <c r="Q35" s="119"/>
      <c r="R35" s="114"/>
      <c r="S35" s="114"/>
      <c r="T35" s="119"/>
      <c r="U35" s="119"/>
      <c r="V35" s="119"/>
      <c r="W35" s="114"/>
      <c r="X35" s="114"/>
      <c r="Y35" s="114"/>
      <c r="Z35" s="226"/>
      <c r="AA35" s="114"/>
      <c r="AB35" s="114"/>
      <c r="AC35" s="132"/>
      <c r="AD35" s="132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1"/>
      <c r="AS35" s="156">
        <v>0</v>
      </c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M35" s="1"/>
    </row>
    <row r="36" spans="1:67" x14ac:dyDescent="0.2">
      <c r="A36" s="10">
        <v>19</v>
      </c>
      <c r="B36" s="107"/>
      <c r="C36" s="114"/>
      <c r="D36" s="114"/>
      <c r="E36" s="119"/>
      <c r="F36" s="114"/>
      <c r="G36" s="114"/>
      <c r="H36" s="114"/>
      <c r="I36" s="114"/>
      <c r="J36" s="114"/>
      <c r="K36" s="114"/>
      <c r="L36" s="114"/>
      <c r="M36" s="114"/>
      <c r="N36" s="114"/>
      <c r="O36" s="119"/>
      <c r="P36" s="114"/>
      <c r="Q36" s="119"/>
      <c r="R36" s="114"/>
      <c r="S36" s="114"/>
      <c r="T36" s="119"/>
      <c r="U36" s="119"/>
      <c r="V36" s="119"/>
      <c r="W36" s="114"/>
      <c r="X36" s="114"/>
      <c r="Y36" s="114"/>
      <c r="Z36" s="227"/>
      <c r="AA36" s="114"/>
      <c r="AB36" s="114"/>
      <c r="AC36" s="132"/>
      <c r="AD36" s="132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1"/>
      <c r="AS36" s="156">
        <v>0</v>
      </c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</row>
    <row r="37" spans="1:67" x14ac:dyDescent="0.2">
      <c r="A37" s="10">
        <v>20</v>
      </c>
      <c r="B37" s="107"/>
      <c r="C37" s="114"/>
      <c r="D37" s="114"/>
      <c r="E37" s="119"/>
      <c r="F37" s="114"/>
      <c r="G37" s="114"/>
      <c r="H37" s="114"/>
      <c r="I37" s="114"/>
      <c r="J37" s="114"/>
      <c r="K37" s="114"/>
      <c r="L37" s="114"/>
      <c r="M37" s="114"/>
      <c r="N37" s="114"/>
      <c r="O37" s="119"/>
      <c r="P37" s="114"/>
      <c r="Q37" s="119"/>
      <c r="R37" s="114"/>
      <c r="S37" s="114"/>
      <c r="T37" s="119"/>
      <c r="U37" s="119"/>
      <c r="V37" s="119"/>
      <c r="W37" s="114"/>
      <c r="X37" s="114"/>
      <c r="Y37" s="114"/>
      <c r="Z37" s="227"/>
      <c r="AA37" s="114"/>
      <c r="AB37" s="114"/>
      <c r="AC37" s="132"/>
      <c r="AD37" s="132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1"/>
      <c r="AS37" s="156">
        <v>0</v>
      </c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</row>
    <row r="38" spans="1:67" x14ac:dyDescent="0.2">
      <c r="A38" s="10">
        <v>21</v>
      </c>
      <c r="B38" s="107"/>
      <c r="C38" s="114"/>
      <c r="D38" s="114"/>
      <c r="E38" s="119"/>
      <c r="F38" s="114"/>
      <c r="G38" s="114"/>
      <c r="H38" s="114"/>
      <c r="I38" s="114"/>
      <c r="J38" s="114"/>
      <c r="K38" s="114"/>
      <c r="L38" s="114"/>
      <c r="M38" s="114"/>
      <c r="N38" s="114"/>
      <c r="O38" s="119"/>
      <c r="P38" s="114"/>
      <c r="Q38" s="119"/>
      <c r="R38" s="114"/>
      <c r="S38" s="114"/>
      <c r="T38" s="119"/>
      <c r="U38" s="119"/>
      <c r="V38" s="119"/>
      <c r="W38" s="114"/>
      <c r="X38" s="114"/>
      <c r="Y38" s="114"/>
      <c r="Z38" s="226"/>
      <c r="AA38" s="114"/>
      <c r="AB38" s="114"/>
      <c r="AC38" s="132"/>
      <c r="AD38" s="132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1"/>
      <c r="AS38" s="156">
        <v>0</v>
      </c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</row>
    <row r="39" spans="1:67" x14ac:dyDescent="0.2">
      <c r="A39" s="10">
        <v>22</v>
      </c>
      <c r="B39" s="107"/>
      <c r="C39" s="114"/>
      <c r="D39" s="114"/>
      <c r="E39" s="119"/>
      <c r="F39" s="114"/>
      <c r="G39" s="114"/>
      <c r="H39" s="114"/>
      <c r="I39" s="114"/>
      <c r="J39" s="114"/>
      <c r="K39" s="114"/>
      <c r="L39" s="114"/>
      <c r="M39" s="114"/>
      <c r="N39" s="114"/>
      <c r="O39" s="119"/>
      <c r="P39" s="114"/>
      <c r="Q39" s="119"/>
      <c r="R39" s="114"/>
      <c r="S39" s="114"/>
      <c r="T39" s="119"/>
      <c r="U39" s="119"/>
      <c r="V39" s="119"/>
      <c r="W39" s="114"/>
      <c r="X39" s="114"/>
      <c r="Y39" s="114"/>
      <c r="Z39" s="227"/>
      <c r="AA39" s="114"/>
      <c r="AB39" s="114"/>
      <c r="AC39" s="132"/>
      <c r="AD39" s="132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1"/>
      <c r="AS39" s="156">
        <v>0</v>
      </c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</row>
    <row r="40" spans="1:67" x14ac:dyDescent="0.2">
      <c r="A40" s="10">
        <v>23</v>
      </c>
      <c r="B40" s="107"/>
      <c r="C40" s="114"/>
      <c r="D40" s="114"/>
      <c r="E40" s="119"/>
      <c r="F40" s="114"/>
      <c r="G40" s="114"/>
      <c r="H40" s="114"/>
      <c r="I40" s="114"/>
      <c r="J40" s="114"/>
      <c r="K40" s="114"/>
      <c r="L40" s="114"/>
      <c r="M40" s="114"/>
      <c r="N40" s="114"/>
      <c r="O40" s="119"/>
      <c r="P40" s="114"/>
      <c r="Q40" s="119"/>
      <c r="R40" s="114"/>
      <c r="S40" s="114"/>
      <c r="T40" s="119"/>
      <c r="U40" s="119"/>
      <c r="V40" s="119"/>
      <c r="W40" s="114"/>
      <c r="X40" s="114"/>
      <c r="Y40" s="114"/>
      <c r="Z40" s="227"/>
      <c r="AA40" s="114"/>
      <c r="AB40" s="114"/>
      <c r="AC40" s="132"/>
      <c r="AD40" s="132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1"/>
      <c r="AS40" s="156">
        <v>0</v>
      </c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</row>
    <row r="41" spans="1:67" x14ac:dyDescent="0.2">
      <c r="A41" s="10">
        <v>24</v>
      </c>
      <c r="B41" s="107"/>
      <c r="C41" s="114"/>
      <c r="D41" s="114"/>
      <c r="E41" s="119"/>
      <c r="F41" s="114"/>
      <c r="G41" s="114"/>
      <c r="H41" s="114"/>
      <c r="I41" s="114"/>
      <c r="J41" s="114"/>
      <c r="K41" s="114"/>
      <c r="L41" s="114"/>
      <c r="M41" s="114"/>
      <c r="N41" s="114"/>
      <c r="O41" s="119"/>
      <c r="P41" s="114"/>
      <c r="Q41" s="119"/>
      <c r="R41" s="114"/>
      <c r="S41" s="114"/>
      <c r="T41" s="119"/>
      <c r="U41" s="119"/>
      <c r="V41" s="119"/>
      <c r="W41" s="114"/>
      <c r="X41" s="114"/>
      <c r="Y41" s="114"/>
      <c r="Z41" s="226"/>
      <c r="AA41" s="114"/>
      <c r="AB41" s="114"/>
      <c r="AC41" s="132"/>
      <c r="AD41" s="132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1"/>
      <c r="AS41" s="156">
        <v>0</v>
      </c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</row>
    <row r="42" spans="1:67" x14ac:dyDescent="0.2">
      <c r="A42" s="10">
        <v>25</v>
      </c>
      <c r="B42" s="107"/>
      <c r="C42" s="114"/>
      <c r="D42" s="114"/>
      <c r="E42" s="119"/>
      <c r="F42" s="114"/>
      <c r="G42" s="114"/>
      <c r="H42" s="114"/>
      <c r="I42" s="114"/>
      <c r="J42" s="114"/>
      <c r="K42" s="114"/>
      <c r="L42" s="114"/>
      <c r="M42" s="114"/>
      <c r="N42" s="114"/>
      <c r="O42" s="119"/>
      <c r="P42" s="114"/>
      <c r="Q42" s="119"/>
      <c r="R42" s="114"/>
      <c r="S42" s="114"/>
      <c r="T42" s="119"/>
      <c r="U42" s="119"/>
      <c r="V42" s="119"/>
      <c r="W42" s="114"/>
      <c r="X42" s="114"/>
      <c r="Y42" s="114"/>
      <c r="Z42" s="227"/>
      <c r="AA42" s="114"/>
      <c r="AB42" s="114"/>
      <c r="AC42" s="132"/>
      <c r="AD42" s="132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1"/>
      <c r="AS42" s="156">
        <v>0</v>
      </c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K42" s="1"/>
      <c r="BM42" s="1"/>
    </row>
    <row r="43" spans="1:67" x14ac:dyDescent="0.2">
      <c r="A43" s="10">
        <v>26</v>
      </c>
      <c r="B43" s="107"/>
      <c r="C43" s="114"/>
      <c r="D43" s="114"/>
      <c r="E43" s="119"/>
      <c r="F43" s="114"/>
      <c r="G43" s="114"/>
      <c r="H43" s="114"/>
      <c r="I43" s="114"/>
      <c r="J43" s="114"/>
      <c r="K43" s="114"/>
      <c r="L43" s="114"/>
      <c r="M43" s="114"/>
      <c r="N43" s="114"/>
      <c r="O43" s="119"/>
      <c r="P43" s="114"/>
      <c r="Q43" s="119"/>
      <c r="R43" s="114"/>
      <c r="S43" s="114"/>
      <c r="T43" s="119"/>
      <c r="U43" s="119"/>
      <c r="V43" s="119"/>
      <c r="W43" s="114"/>
      <c r="X43" s="114"/>
      <c r="Y43" s="114"/>
      <c r="Z43" s="227"/>
      <c r="AA43" s="114"/>
      <c r="AB43" s="114"/>
      <c r="AC43" s="132"/>
      <c r="AD43" s="132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1"/>
      <c r="AS43" s="156">
        <v>0</v>
      </c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</row>
    <row r="44" spans="1:67" x14ac:dyDescent="0.2">
      <c r="A44" s="10">
        <v>27</v>
      </c>
      <c r="B44" s="107"/>
      <c r="C44" s="114"/>
      <c r="D44" s="114"/>
      <c r="E44" s="119"/>
      <c r="F44" s="114"/>
      <c r="G44" s="114"/>
      <c r="H44" s="114"/>
      <c r="I44" s="114"/>
      <c r="J44" s="114"/>
      <c r="K44" s="114"/>
      <c r="L44" s="114"/>
      <c r="M44" s="114"/>
      <c r="N44" s="114"/>
      <c r="O44" s="119"/>
      <c r="P44" s="114"/>
      <c r="Q44" s="119"/>
      <c r="R44" s="114"/>
      <c r="S44" s="114"/>
      <c r="T44" s="119"/>
      <c r="U44" s="119"/>
      <c r="V44" s="119"/>
      <c r="W44" s="114"/>
      <c r="X44" s="114"/>
      <c r="Y44" s="114"/>
      <c r="Z44" s="226"/>
      <c r="AA44" s="114"/>
      <c r="AB44" s="114"/>
      <c r="AC44" s="132"/>
      <c r="AD44" s="132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1"/>
      <c r="AS44" s="156">
        <v>0</v>
      </c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O44" s="30"/>
    </row>
    <row r="45" spans="1:67" x14ac:dyDescent="0.2">
      <c r="A45" s="10">
        <v>28</v>
      </c>
      <c r="B45" s="107"/>
      <c r="C45" s="114"/>
      <c r="D45" s="114"/>
      <c r="E45" s="119"/>
      <c r="F45" s="114"/>
      <c r="G45" s="114"/>
      <c r="H45" s="114"/>
      <c r="I45" s="114"/>
      <c r="J45" s="114"/>
      <c r="K45" s="114"/>
      <c r="L45" s="114"/>
      <c r="M45" s="114"/>
      <c r="N45" s="114"/>
      <c r="O45" s="119"/>
      <c r="P45" s="114"/>
      <c r="Q45" s="119"/>
      <c r="R45" s="114"/>
      <c r="S45" s="114"/>
      <c r="T45" s="119"/>
      <c r="U45" s="119"/>
      <c r="V45" s="119"/>
      <c r="W45" s="114"/>
      <c r="X45" s="114"/>
      <c r="Y45" s="114"/>
      <c r="Z45" s="227"/>
      <c r="AA45" s="114"/>
      <c r="AB45" s="114"/>
      <c r="AC45" s="132"/>
      <c r="AD45" s="132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1"/>
      <c r="AS45" s="156">
        <v>0</v>
      </c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</row>
    <row r="46" spans="1:67" x14ac:dyDescent="0.2">
      <c r="A46" s="10">
        <v>29</v>
      </c>
      <c r="B46" s="107"/>
      <c r="C46" s="114"/>
      <c r="D46" s="114"/>
      <c r="E46" s="119"/>
      <c r="F46" s="114"/>
      <c r="G46" s="114"/>
      <c r="H46" s="114"/>
      <c r="I46" s="114"/>
      <c r="J46" s="114"/>
      <c r="K46" s="114"/>
      <c r="L46" s="114"/>
      <c r="M46" s="114"/>
      <c r="N46" s="114"/>
      <c r="O46" s="119"/>
      <c r="P46" s="114"/>
      <c r="Q46" s="119"/>
      <c r="R46" s="114"/>
      <c r="S46" s="114"/>
      <c r="T46" s="119"/>
      <c r="U46" s="119"/>
      <c r="V46" s="119"/>
      <c r="W46" s="114"/>
      <c r="X46" s="114"/>
      <c r="Y46" s="114"/>
      <c r="Z46" s="227"/>
      <c r="AA46" s="114"/>
      <c r="AB46" s="114"/>
      <c r="AC46" s="132"/>
      <c r="AD46" s="132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1"/>
      <c r="AS46" s="156">
        <v>0</v>
      </c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</row>
    <row r="47" spans="1:67" x14ac:dyDescent="0.2">
      <c r="A47" s="10">
        <v>30</v>
      </c>
      <c r="B47" s="107"/>
      <c r="C47" s="114"/>
      <c r="D47" s="114"/>
      <c r="E47" s="119"/>
      <c r="F47" s="114"/>
      <c r="G47" s="114"/>
      <c r="H47" s="114"/>
      <c r="I47" s="114"/>
      <c r="J47" s="114"/>
      <c r="K47" s="114"/>
      <c r="L47" s="114"/>
      <c r="M47" s="114"/>
      <c r="N47" s="114"/>
      <c r="O47" s="119"/>
      <c r="P47" s="114"/>
      <c r="Q47" s="119"/>
      <c r="R47" s="114"/>
      <c r="S47" s="114"/>
      <c r="T47" s="119"/>
      <c r="U47" s="119"/>
      <c r="V47" s="119"/>
      <c r="W47" s="114"/>
      <c r="X47" s="114"/>
      <c r="Y47" s="114"/>
      <c r="Z47" s="226"/>
      <c r="AA47" s="114"/>
      <c r="AB47" s="114"/>
      <c r="AC47" s="132"/>
      <c r="AD47" s="132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1"/>
      <c r="AS47" s="156">
        <v>0</v>
      </c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</row>
    <row r="48" spans="1:67" x14ac:dyDescent="0.2">
      <c r="A48" s="10">
        <v>31</v>
      </c>
      <c r="B48" s="107"/>
      <c r="C48" s="114"/>
      <c r="D48" s="114"/>
      <c r="E48" s="119"/>
      <c r="F48" s="114"/>
      <c r="G48" s="114"/>
      <c r="H48" s="114"/>
      <c r="I48" s="114"/>
      <c r="J48" s="114"/>
      <c r="K48" s="114"/>
      <c r="L48" s="114"/>
      <c r="M48" s="114"/>
      <c r="N48" s="114"/>
      <c r="O48" s="119"/>
      <c r="P48" s="114"/>
      <c r="Q48" s="119"/>
      <c r="R48" s="114"/>
      <c r="S48" s="114"/>
      <c r="T48" s="119"/>
      <c r="U48" s="119"/>
      <c r="V48" s="119"/>
      <c r="W48" s="114"/>
      <c r="X48" s="114"/>
      <c r="Y48" s="114"/>
      <c r="Z48" s="227"/>
      <c r="AA48" s="114"/>
      <c r="AB48" s="114"/>
      <c r="AC48" s="132"/>
      <c r="AD48" s="132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1"/>
      <c r="AS48" s="156">
        <v>0</v>
      </c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M48" s="1"/>
    </row>
    <row r="49" spans="1:67" x14ac:dyDescent="0.2">
      <c r="A49" s="10">
        <v>32</v>
      </c>
      <c r="B49" s="107"/>
      <c r="C49" s="114"/>
      <c r="D49" s="114"/>
      <c r="E49" s="119"/>
      <c r="F49" s="114"/>
      <c r="G49" s="114"/>
      <c r="H49" s="114"/>
      <c r="I49" s="114"/>
      <c r="J49" s="114"/>
      <c r="K49" s="114"/>
      <c r="L49" s="114"/>
      <c r="M49" s="114"/>
      <c r="N49" s="114"/>
      <c r="O49" s="119"/>
      <c r="P49" s="114"/>
      <c r="Q49" s="119"/>
      <c r="R49" s="114"/>
      <c r="S49" s="114"/>
      <c r="T49" s="119"/>
      <c r="U49" s="119"/>
      <c r="V49" s="119"/>
      <c r="W49" s="114"/>
      <c r="X49" s="114"/>
      <c r="Y49" s="114"/>
      <c r="Z49" s="227"/>
      <c r="AA49" s="114"/>
      <c r="AB49" s="114"/>
      <c r="AC49" s="132"/>
      <c r="AD49" s="132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1"/>
      <c r="AS49" s="156">
        <v>0</v>
      </c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K49" s="1"/>
    </row>
    <row r="50" spans="1:67" x14ac:dyDescent="0.2">
      <c r="A50" s="10">
        <v>33</v>
      </c>
      <c r="B50" s="107"/>
      <c r="C50" s="114"/>
      <c r="D50" s="114"/>
      <c r="E50" s="119"/>
      <c r="F50" s="114"/>
      <c r="G50" s="114"/>
      <c r="H50" s="114"/>
      <c r="I50" s="114"/>
      <c r="J50" s="114"/>
      <c r="K50" s="114"/>
      <c r="L50" s="114"/>
      <c r="M50" s="114"/>
      <c r="N50" s="114"/>
      <c r="O50" s="119"/>
      <c r="P50" s="114"/>
      <c r="Q50" s="119"/>
      <c r="R50" s="114"/>
      <c r="S50" s="114"/>
      <c r="T50" s="119"/>
      <c r="U50" s="119"/>
      <c r="V50" s="119"/>
      <c r="W50" s="114"/>
      <c r="X50" s="114"/>
      <c r="Y50" s="114"/>
      <c r="Z50" s="226"/>
      <c r="AA50" s="114"/>
      <c r="AB50" s="114"/>
      <c r="AC50" s="132"/>
      <c r="AD50" s="132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1"/>
      <c r="AS50" s="156">
        <v>0</v>
      </c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</row>
    <row r="51" spans="1:67" x14ac:dyDescent="0.2">
      <c r="A51" s="10">
        <v>34</v>
      </c>
      <c r="B51" s="107"/>
      <c r="C51" s="114"/>
      <c r="D51" s="114"/>
      <c r="E51" s="119"/>
      <c r="F51" s="114"/>
      <c r="G51" s="114"/>
      <c r="H51" s="114"/>
      <c r="I51" s="114"/>
      <c r="J51" s="114"/>
      <c r="K51" s="114"/>
      <c r="L51" s="114"/>
      <c r="M51" s="114"/>
      <c r="N51" s="114"/>
      <c r="O51" s="119"/>
      <c r="P51" s="114"/>
      <c r="Q51" s="119"/>
      <c r="R51" s="114"/>
      <c r="S51" s="114"/>
      <c r="T51" s="119"/>
      <c r="U51" s="119"/>
      <c r="V51" s="119"/>
      <c r="W51" s="114"/>
      <c r="X51" s="114"/>
      <c r="Y51" s="114"/>
      <c r="Z51" s="227"/>
      <c r="AA51" s="114"/>
      <c r="AB51" s="114"/>
      <c r="AC51" s="132"/>
      <c r="AD51" s="132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1"/>
      <c r="AS51" s="156">
        <v>0</v>
      </c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O51" s="1"/>
    </row>
    <row r="52" spans="1:67" x14ac:dyDescent="0.2">
      <c r="A52" s="10">
        <v>35</v>
      </c>
      <c r="B52" s="107"/>
      <c r="C52" s="114"/>
      <c r="D52" s="114"/>
      <c r="E52" s="119"/>
      <c r="F52" s="114"/>
      <c r="G52" s="114"/>
      <c r="H52" s="114"/>
      <c r="I52" s="114"/>
      <c r="J52" s="114"/>
      <c r="K52" s="114"/>
      <c r="L52" s="114"/>
      <c r="M52" s="114"/>
      <c r="N52" s="114"/>
      <c r="O52" s="119"/>
      <c r="P52" s="114"/>
      <c r="Q52" s="119"/>
      <c r="R52" s="114"/>
      <c r="S52" s="114"/>
      <c r="T52" s="119"/>
      <c r="U52" s="119"/>
      <c r="V52" s="119"/>
      <c r="W52" s="114"/>
      <c r="X52" s="114"/>
      <c r="Y52" s="114"/>
      <c r="Z52" s="227"/>
      <c r="AA52" s="114"/>
      <c r="AB52" s="114"/>
      <c r="AC52" s="132"/>
      <c r="AD52" s="132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1"/>
      <c r="AS52" s="156">
        <v>0</v>
      </c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</row>
    <row r="53" spans="1:67" x14ac:dyDescent="0.2">
      <c r="A53" s="10">
        <v>36</v>
      </c>
      <c r="B53" s="107"/>
      <c r="C53" s="114"/>
      <c r="D53" s="114"/>
      <c r="E53" s="119"/>
      <c r="F53" s="114"/>
      <c r="G53" s="114"/>
      <c r="H53" s="114"/>
      <c r="I53" s="114"/>
      <c r="J53" s="114"/>
      <c r="K53" s="114"/>
      <c r="L53" s="114"/>
      <c r="M53" s="114"/>
      <c r="N53" s="114"/>
      <c r="O53" s="119"/>
      <c r="P53" s="114"/>
      <c r="Q53" s="119"/>
      <c r="R53" s="114"/>
      <c r="S53" s="114"/>
      <c r="T53" s="119"/>
      <c r="U53" s="119"/>
      <c r="V53" s="119"/>
      <c r="W53" s="114"/>
      <c r="X53" s="114"/>
      <c r="Y53" s="114"/>
      <c r="Z53" s="226"/>
      <c r="AA53" s="114"/>
      <c r="AB53" s="114"/>
      <c r="AC53" s="132"/>
      <c r="AD53" s="132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1"/>
      <c r="AS53" s="156">
        <v>0</v>
      </c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</row>
    <row r="54" spans="1:67" x14ac:dyDescent="0.2">
      <c r="A54" s="10">
        <v>37</v>
      </c>
      <c r="B54" s="107"/>
      <c r="C54" s="114"/>
      <c r="D54" s="114"/>
      <c r="E54" s="119"/>
      <c r="F54" s="114"/>
      <c r="G54" s="114"/>
      <c r="H54" s="114"/>
      <c r="I54" s="114"/>
      <c r="J54" s="114"/>
      <c r="K54" s="114"/>
      <c r="L54" s="114"/>
      <c r="M54" s="114"/>
      <c r="N54" s="114"/>
      <c r="O54" s="119"/>
      <c r="P54" s="114"/>
      <c r="Q54" s="119"/>
      <c r="R54" s="114"/>
      <c r="S54" s="114"/>
      <c r="T54" s="119"/>
      <c r="U54" s="119"/>
      <c r="V54" s="119"/>
      <c r="W54" s="114"/>
      <c r="X54" s="114"/>
      <c r="Y54" s="114"/>
      <c r="Z54" s="227"/>
      <c r="AA54" s="114"/>
      <c r="AB54" s="114"/>
      <c r="AC54" s="132"/>
      <c r="AD54" s="132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1"/>
      <c r="AS54" s="156">
        <v>0</v>
      </c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M54" s="1"/>
    </row>
    <row r="55" spans="1:67" x14ac:dyDescent="0.2">
      <c r="A55" s="10">
        <v>38</v>
      </c>
      <c r="B55" s="107"/>
      <c r="C55" s="114"/>
      <c r="D55" s="114"/>
      <c r="E55" s="119"/>
      <c r="F55" s="114"/>
      <c r="G55" s="114"/>
      <c r="H55" s="114"/>
      <c r="I55" s="114"/>
      <c r="J55" s="114"/>
      <c r="K55" s="114"/>
      <c r="L55" s="114"/>
      <c r="M55" s="114"/>
      <c r="N55" s="114"/>
      <c r="O55" s="119"/>
      <c r="P55" s="114"/>
      <c r="Q55" s="119"/>
      <c r="R55" s="114"/>
      <c r="S55" s="114"/>
      <c r="T55" s="119"/>
      <c r="U55" s="119"/>
      <c r="V55" s="119"/>
      <c r="W55" s="114"/>
      <c r="X55" s="114"/>
      <c r="Y55" s="114"/>
      <c r="Z55" s="227"/>
      <c r="AA55" s="114"/>
      <c r="AB55" s="114"/>
      <c r="AC55" s="132"/>
      <c r="AD55" s="132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1"/>
      <c r="AS55" s="156">
        <v>0</v>
      </c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</row>
    <row r="56" spans="1:67" x14ac:dyDescent="0.2">
      <c r="A56" s="10">
        <v>39</v>
      </c>
      <c r="B56" s="107"/>
      <c r="C56" s="114"/>
      <c r="D56" s="114"/>
      <c r="E56" s="119"/>
      <c r="F56" s="114"/>
      <c r="G56" s="114"/>
      <c r="H56" s="114"/>
      <c r="I56" s="114"/>
      <c r="J56" s="114"/>
      <c r="K56" s="114"/>
      <c r="L56" s="114"/>
      <c r="M56" s="114"/>
      <c r="N56" s="114"/>
      <c r="O56" s="119"/>
      <c r="P56" s="114"/>
      <c r="Q56" s="119"/>
      <c r="R56" s="114"/>
      <c r="S56" s="114"/>
      <c r="T56" s="119"/>
      <c r="U56" s="119"/>
      <c r="V56" s="119"/>
      <c r="W56" s="114"/>
      <c r="X56" s="114"/>
      <c r="Y56" s="114"/>
      <c r="Z56" s="226"/>
      <c r="AA56" s="114"/>
      <c r="AB56" s="114"/>
      <c r="AC56" s="132"/>
      <c r="AD56" s="132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1"/>
      <c r="AS56" s="156">
        <v>0</v>
      </c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K56" s="1"/>
    </row>
    <row r="57" spans="1:67" x14ac:dyDescent="0.2">
      <c r="A57" s="10">
        <v>40</v>
      </c>
      <c r="B57" s="107"/>
      <c r="C57" s="114"/>
      <c r="D57" s="114"/>
      <c r="E57" s="119"/>
      <c r="F57" s="114"/>
      <c r="G57" s="114"/>
      <c r="H57" s="114"/>
      <c r="I57" s="114"/>
      <c r="J57" s="114"/>
      <c r="K57" s="114"/>
      <c r="L57" s="114"/>
      <c r="M57" s="114"/>
      <c r="N57" s="114"/>
      <c r="O57" s="119"/>
      <c r="P57" s="114"/>
      <c r="Q57" s="119"/>
      <c r="R57" s="114"/>
      <c r="S57" s="114"/>
      <c r="T57" s="119"/>
      <c r="U57" s="119"/>
      <c r="V57" s="119"/>
      <c r="W57" s="114"/>
      <c r="X57" s="114"/>
      <c r="Y57" s="114"/>
      <c r="Z57" s="227"/>
      <c r="AA57" s="114"/>
      <c r="AB57" s="114"/>
      <c r="AC57" s="132"/>
      <c r="AD57" s="132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1"/>
      <c r="AS57" s="156">
        <v>0</v>
      </c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</row>
    <row r="58" spans="1:67" x14ac:dyDescent="0.2">
      <c r="A58" s="10">
        <v>41</v>
      </c>
      <c r="B58" s="107"/>
      <c r="C58" s="114"/>
      <c r="D58" s="114"/>
      <c r="E58" s="119"/>
      <c r="F58" s="114"/>
      <c r="G58" s="114"/>
      <c r="H58" s="114"/>
      <c r="I58" s="114"/>
      <c r="J58" s="114"/>
      <c r="K58" s="114"/>
      <c r="L58" s="114"/>
      <c r="M58" s="114"/>
      <c r="N58" s="114"/>
      <c r="O58" s="119"/>
      <c r="P58" s="114"/>
      <c r="Q58" s="119"/>
      <c r="R58" s="114"/>
      <c r="S58" s="114"/>
      <c r="T58" s="119"/>
      <c r="U58" s="119"/>
      <c r="V58" s="119"/>
      <c r="W58" s="114"/>
      <c r="X58" s="114"/>
      <c r="Y58" s="114"/>
      <c r="Z58" s="227"/>
      <c r="AA58" s="114"/>
      <c r="AB58" s="114"/>
      <c r="AC58" s="132"/>
      <c r="AD58" s="132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1"/>
      <c r="AS58" s="156">
        <v>0</v>
      </c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O58" s="1"/>
    </row>
    <row r="59" spans="1:67" x14ac:dyDescent="0.2">
      <c r="A59" s="10">
        <v>42</v>
      </c>
      <c r="B59" s="107"/>
      <c r="C59" s="114"/>
      <c r="D59" s="114"/>
      <c r="E59" s="119"/>
      <c r="F59" s="114"/>
      <c r="G59" s="114"/>
      <c r="H59" s="114"/>
      <c r="I59" s="114"/>
      <c r="J59" s="114"/>
      <c r="K59" s="114"/>
      <c r="L59" s="114"/>
      <c r="M59" s="114"/>
      <c r="N59" s="114"/>
      <c r="O59" s="119"/>
      <c r="P59" s="114"/>
      <c r="Q59" s="119"/>
      <c r="R59" s="114"/>
      <c r="S59" s="114"/>
      <c r="T59" s="119"/>
      <c r="U59" s="119"/>
      <c r="V59" s="119"/>
      <c r="W59" s="114"/>
      <c r="X59" s="114"/>
      <c r="Y59" s="114"/>
      <c r="Z59" s="226"/>
      <c r="AA59" s="114"/>
      <c r="AB59" s="114"/>
      <c r="AC59" s="132"/>
      <c r="AD59" s="132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1"/>
      <c r="AS59" s="156">
        <v>0</v>
      </c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</row>
    <row r="60" spans="1:67" x14ac:dyDescent="0.2">
      <c r="A60" s="10">
        <v>43</v>
      </c>
      <c r="B60" s="107"/>
      <c r="C60" s="114"/>
      <c r="D60" s="114"/>
      <c r="E60" s="119"/>
      <c r="F60" s="114"/>
      <c r="G60" s="114"/>
      <c r="H60" s="114"/>
      <c r="I60" s="114"/>
      <c r="J60" s="114"/>
      <c r="K60" s="114"/>
      <c r="L60" s="114"/>
      <c r="M60" s="114"/>
      <c r="N60" s="114"/>
      <c r="O60" s="119"/>
      <c r="P60" s="114"/>
      <c r="Q60" s="119"/>
      <c r="R60" s="114"/>
      <c r="S60" s="114"/>
      <c r="T60" s="119"/>
      <c r="U60" s="119"/>
      <c r="V60" s="119"/>
      <c r="W60" s="114"/>
      <c r="X60" s="114"/>
      <c r="Y60" s="114"/>
      <c r="Z60" s="227"/>
      <c r="AA60" s="114"/>
      <c r="AB60" s="114"/>
      <c r="AC60" s="132"/>
      <c r="AD60" s="132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1"/>
      <c r="AS60" s="156">
        <v>0</v>
      </c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</row>
    <row r="61" spans="1:67" x14ac:dyDescent="0.2">
      <c r="A61" s="10">
        <v>44</v>
      </c>
      <c r="B61" s="108"/>
      <c r="C61" s="114"/>
      <c r="D61" s="114"/>
      <c r="E61" s="119"/>
      <c r="F61" s="114"/>
      <c r="G61" s="114"/>
      <c r="H61" s="114"/>
      <c r="I61" s="114"/>
      <c r="J61" s="114"/>
      <c r="K61" s="114"/>
      <c r="L61" s="114"/>
      <c r="M61" s="114"/>
      <c r="N61" s="114"/>
      <c r="O61" s="119"/>
      <c r="P61" s="114"/>
      <c r="Q61" s="119"/>
      <c r="R61" s="114"/>
      <c r="S61" s="114"/>
      <c r="T61" s="119"/>
      <c r="U61" s="119"/>
      <c r="V61" s="119"/>
      <c r="W61" s="114"/>
      <c r="X61" s="114"/>
      <c r="Y61" s="114"/>
      <c r="Z61" s="227"/>
      <c r="AA61" s="114"/>
      <c r="AB61" s="114"/>
      <c r="AC61" s="132"/>
      <c r="AD61" s="132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1"/>
      <c r="AS61" s="156">
        <v>0</v>
      </c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O61" s="65"/>
    </row>
    <row r="62" spans="1:67" x14ac:dyDescent="0.2">
      <c r="A62" s="10">
        <v>45</v>
      </c>
      <c r="B62" s="108"/>
      <c r="C62" s="114"/>
      <c r="D62" s="114"/>
      <c r="E62" s="119"/>
      <c r="F62" s="114"/>
      <c r="G62" s="114"/>
      <c r="H62" s="114"/>
      <c r="I62" s="114"/>
      <c r="J62" s="114"/>
      <c r="K62" s="114"/>
      <c r="L62" s="114"/>
      <c r="M62" s="114"/>
      <c r="N62" s="114"/>
      <c r="O62" s="119"/>
      <c r="P62" s="114"/>
      <c r="Q62" s="119"/>
      <c r="R62" s="114"/>
      <c r="S62" s="114"/>
      <c r="T62" s="119"/>
      <c r="U62" s="119"/>
      <c r="V62" s="119"/>
      <c r="W62" s="114"/>
      <c r="X62" s="114"/>
      <c r="Y62" s="114"/>
      <c r="Z62" s="226"/>
      <c r="AA62" s="114"/>
      <c r="AB62" s="114"/>
      <c r="AC62" s="132"/>
      <c r="AD62" s="132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1"/>
      <c r="AS62" s="156">
        <v>0</v>
      </c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M62" s="1"/>
    </row>
    <row r="63" spans="1:67" x14ac:dyDescent="0.2">
      <c r="A63" s="2"/>
      <c r="B63" s="2"/>
      <c r="Z63" s="227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</row>
    <row r="64" spans="1:67" x14ac:dyDescent="0.2">
      <c r="A64" s="2"/>
      <c r="B64" s="221" t="s">
        <v>16</v>
      </c>
      <c r="C64" s="223" t="s">
        <v>195</v>
      </c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5"/>
      <c r="Z64" s="227"/>
      <c r="AA64" s="223" t="s">
        <v>194</v>
      </c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25"/>
      <c r="AR64" s="149"/>
      <c r="AS64" s="2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</row>
    <row r="65" spans="1:72" s="16" customFormat="1" ht="18" x14ac:dyDescent="0.2">
      <c r="A65" s="12"/>
      <c r="B65" s="222"/>
      <c r="C65" s="64" t="s">
        <v>88</v>
      </c>
      <c r="D65" s="64" t="s">
        <v>128</v>
      </c>
      <c r="E65" s="64">
        <v>2</v>
      </c>
      <c r="F65" s="64">
        <v>3</v>
      </c>
      <c r="G65" s="64">
        <v>4</v>
      </c>
      <c r="H65" s="64" t="s">
        <v>79</v>
      </c>
      <c r="I65" s="64" t="s">
        <v>80</v>
      </c>
      <c r="J65" s="64" t="s">
        <v>158</v>
      </c>
      <c r="K65" s="64" t="s">
        <v>103</v>
      </c>
      <c r="L65" s="64" t="s">
        <v>104</v>
      </c>
      <c r="M65" s="64" t="s">
        <v>159</v>
      </c>
      <c r="N65" s="64" t="s">
        <v>93</v>
      </c>
      <c r="O65" s="64" t="s">
        <v>94</v>
      </c>
      <c r="P65" s="64" t="s">
        <v>160</v>
      </c>
      <c r="Q65" s="64" t="s">
        <v>161</v>
      </c>
      <c r="R65" s="64" t="s">
        <v>75</v>
      </c>
      <c r="S65" s="64" t="s">
        <v>162</v>
      </c>
      <c r="T65" s="102" t="s">
        <v>163</v>
      </c>
      <c r="U65" s="102" t="s">
        <v>164</v>
      </c>
      <c r="V65" s="102" t="s">
        <v>107</v>
      </c>
      <c r="W65" s="102" t="s">
        <v>108</v>
      </c>
      <c r="X65" s="64" t="s">
        <v>109</v>
      </c>
      <c r="Y65" s="64" t="s">
        <v>110</v>
      </c>
      <c r="Z65" s="226"/>
      <c r="AA65" s="64">
        <v>11</v>
      </c>
      <c r="AB65" s="102" t="s">
        <v>73</v>
      </c>
      <c r="AC65" s="102" t="s">
        <v>74</v>
      </c>
      <c r="AD65" s="102" t="s">
        <v>113</v>
      </c>
      <c r="AE65" s="102" t="s">
        <v>114</v>
      </c>
      <c r="AF65" s="102" t="s">
        <v>165</v>
      </c>
      <c r="AG65" s="102" t="s">
        <v>166</v>
      </c>
      <c r="AH65" s="102" t="s">
        <v>118</v>
      </c>
      <c r="AI65" s="102" t="s">
        <v>119</v>
      </c>
      <c r="AJ65" s="102" t="s">
        <v>153</v>
      </c>
      <c r="AK65" s="102" t="s">
        <v>154</v>
      </c>
      <c r="AL65" s="102" t="s">
        <v>155</v>
      </c>
      <c r="AM65" s="102" t="s">
        <v>213</v>
      </c>
      <c r="AN65" s="102" t="s">
        <v>214</v>
      </c>
      <c r="AO65" s="102" t="s">
        <v>215</v>
      </c>
      <c r="AP65" s="102" t="s">
        <v>216</v>
      </c>
      <c r="AQ65" s="102" t="s">
        <v>217</v>
      </c>
      <c r="AR65" s="150"/>
      <c r="AS65" s="151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G65"/>
      <c r="BH65"/>
      <c r="BJ65"/>
      <c r="BK65"/>
      <c r="BL65"/>
      <c r="BM65"/>
      <c r="BN65"/>
      <c r="BO65"/>
      <c r="BR65"/>
      <c r="BS65"/>
      <c r="BT65"/>
    </row>
    <row r="66" spans="1:72" x14ac:dyDescent="0.2">
      <c r="A66" s="2"/>
      <c r="B66" s="14" t="s">
        <v>21</v>
      </c>
      <c r="C66" s="93">
        <f>COUNTIF(C18:C62,"נכון")</f>
        <v>0</v>
      </c>
      <c r="D66" s="93">
        <f>COUNTIF(D18:D62,"נכון")</f>
        <v>0</v>
      </c>
      <c r="E66" s="93">
        <f>COUNTIF(E18:E62,"נכון")</f>
        <v>0</v>
      </c>
      <c r="F66" s="17">
        <f>COUNTIF(F$18:F$62,"א")</f>
        <v>0</v>
      </c>
      <c r="G66" s="93">
        <f>COUNTIF(G18:G62,"נכון")</f>
        <v>0</v>
      </c>
      <c r="H66" s="93">
        <f>COUNTIF(H18:H62,"נכון")</f>
        <v>0</v>
      </c>
      <c r="I66" s="93">
        <f>COUNTIF(I18:I62,"נכון")</f>
        <v>0</v>
      </c>
      <c r="J66" s="93">
        <f>COUNTIF(J18:J62,"נכון")</f>
        <v>0</v>
      </c>
      <c r="K66" s="93">
        <f>COUNTIF(K$18:K$62,"נכון")</f>
        <v>0</v>
      </c>
      <c r="L66" s="93">
        <f>COUNTIF(L18:L62,"נכון")</f>
        <v>0</v>
      </c>
      <c r="M66" s="17">
        <f>COUNTIF(M$18:M$62,1)</f>
        <v>0</v>
      </c>
      <c r="N66" s="93">
        <f>COUNTIF(N18:N62,"נכון")</f>
        <v>0</v>
      </c>
      <c r="O66" s="93">
        <f>COUNTIF(O$18:O$62,"נכון")</f>
        <v>0</v>
      </c>
      <c r="P66" s="17">
        <f>COUNTIF(P18:P62,"א")</f>
        <v>0</v>
      </c>
      <c r="Q66" s="62">
        <f>COUNTIF(Q18:Q62,"נכון")</f>
        <v>0</v>
      </c>
      <c r="R66" s="17">
        <f>COUNTIF(R18:R62,"1")</f>
        <v>0</v>
      </c>
      <c r="S66" s="105">
        <f>COUNTIF(S18:S62,"נכון")</f>
        <v>0</v>
      </c>
      <c r="T66" s="17">
        <f>COUNTIF(T$18:T$62,"1" )</f>
        <v>0</v>
      </c>
      <c r="U66" s="93">
        <f>COUNTIF(U18:U62,"נכון")</f>
        <v>0</v>
      </c>
      <c r="V66" s="103">
        <f>COUNTIF(V$18:V$62,"נכון")</f>
        <v>0</v>
      </c>
      <c r="W66" s="103">
        <f>COUNTIF(W$18:W$62,"3 תשובות נכונות")</f>
        <v>0</v>
      </c>
      <c r="X66" s="93">
        <f>COUNTIF(X$18:X$62,"נכון")</f>
        <v>0</v>
      </c>
      <c r="Y66" s="93">
        <f>COUNTIF(Y$18:Y$62,"צוינו 4 מרכיבים")</f>
        <v>0</v>
      </c>
      <c r="Z66" s="227"/>
      <c r="AA66" s="93">
        <f>COUNTIF(AA18:AA62,"נכון")</f>
        <v>0</v>
      </c>
      <c r="AB66" s="93">
        <f>COUNTIF(AB18:AB62,"נכון")</f>
        <v>0</v>
      </c>
      <c r="AC66" s="93">
        <f>COUNTIF(AC18:AC62,"1")</f>
        <v>0</v>
      </c>
      <c r="AD66" s="93">
        <f>COUNTIF(AD18:AD62,"נכון")</f>
        <v>0</v>
      </c>
      <c r="AE66" s="93">
        <f>COUNTIF(AE$18:AE$62,"נכון")</f>
        <v>0</v>
      </c>
      <c r="AF66" s="105">
        <f>COUNTIF(AF18:AF62,"1")</f>
        <v>0</v>
      </c>
      <c r="AG66" s="105">
        <f>COUNTIF(AG$18:AG$62,"נכון")</f>
        <v>0</v>
      </c>
      <c r="AH66" s="104">
        <f>COUNTIF(AH18:AH62,"1")</f>
        <v>0</v>
      </c>
      <c r="AI66" s="105">
        <f>COUNTIF(AI$18:AI$62,"נכון")</f>
        <v>0</v>
      </c>
      <c r="AJ66" s="105">
        <f>COUNTIF(AJ18:AJ62,"נכון")</f>
        <v>0</v>
      </c>
      <c r="AK66" s="105">
        <f>COUNTIF(AK$18:AK$62,"נכון")</f>
        <v>0</v>
      </c>
      <c r="AL66" s="105">
        <f>COUNTIF(AL18:AL62,"נכון")</f>
        <v>0</v>
      </c>
      <c r="AM66" s="105">
        <f>COUNTIF(AM$18:AM$62,"נכון")</f>
        <v>0</v>
      </c>
      <c r="AN66" s="104">
        <f>COUNTIF(AN18:AN62,"1")</f>
        <v>0</v>
      </c>
      <c r="AO66" s="105">
        <f>COUNTIF(AO$18:AO$62,"נכון")</f>
        <v>0</v>
      </c>
      <c r="AP66" s="104">
        <f>COUNTIF(AP18:AP62,"א")</f>
        <v>0</v>
      </c>
      <c r="AQ66" s="105">
        <f>COUNTIF(AQ18:AQ62,"נכון")</f>
        <v>0</v>
      </c>
      <c r="AR66" s="150"/>
      <c r="AS66" s="2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G66" s="16"/>
      <c r="BH66" s="16"/>
      <c r="BJ66" s="16"/>
      <c r="BN66" s="16"/>
      <c r="BO66" s="1"/>
      <c r="BR66" s="16"/>
      <c r="BS66" s="16"/>
      <c r="BT66" s="16"/>
    </row>
    <row r="67" spans="1:72" x14ac:dyDescent="0.2">
      <c r="A67" s="2"/>
      <c r="B67" s="14" t="s">
        <v>22</v>
      </c>
      <c r="C67" s="17">
        <f>COUNTIF(C18:C62,"חלקי")</f>
        <v>0</v>
      </c>
      <c r="D67" s="17">
        <f>COUNTIF(D18:D62,"חלקי")</f>
        <v>0</v>
      </c>
      <c r="E67" s="17">
        <f>COUNTIF(E18:E62,"שגוי")</f>
        <v>0</v>
      </c>
      <c r="F67" s="93">
        <f>COUNTIF(F$18:F$62,"ב")</f>
        <v>0</v>
      </c>
      <c r="G67" s="17">
        <f>COUNTIF(G18:G62,"חלקי")</f>
        <v>0</v>
      </c>
      <c r="H67" s="17">
        <f>COUNTIF(H18:H62,"חלקי")</f>
        <v>0</v>
      </c>
      <c r="I67" s="17">
        <f>COUNTIF(I18:I62,"חלקי")</f>
        <v>0</v>
      </c>
      <c r="J67" s="17">
        <f>COUNTIF(J18:J62,"חלקי")</f>
        <v>0</v>
      </c>
      <c r="K67" s="17">
        <f t="shared" ref="K67" si="0">COUNTIF(K$18:K$62,"שגוי")</f>
        <v>0</v>
      </c>
      <c r="L67" s="17">
        <f>COUNTIF(L18:L62,"חלקי")</f>
        <v>0</v>
      </c>
      <c r="M67" s="17">
        <f>COUNTIF(M$18:M$62,2)</f>
        <v>0</v>
      </c>
      <c r="N67" s="17">
        <f>COUNTIF(N18:N62,"חלקי")</f>
        <v>0</v>
      </c>
      <c r="O67" s="17">
        <f>COUNTIF(O$18:O$62,"חלקי - 2 נקודות")</f>
        <v>0</v>
      </c>
      <c r="P67" s="17">
        <f>COUNTIF(P18:P62,"ב")</f>
        <v>0</v>
      </c>
      <c r="Q67" s="17">
        <f>COUNTIF(Q18:Q62,"חלקי")</f>
        <v>0</v>
      </c>
      <c r="R67" s="17">
        <f>COUNTIF(R18:R62,"2")</f>
        <v>0</v>
      </c>
      <c r="S67" s="17">
        <f>COUNTIF(S18:S62,"חלקי")</f>
        <v>0</v>
      </c>
      <c r="T67" s="93">
        <f>COUNTIF(T$18:T$62,"2")</f>
        <v>0</v>
      </c>
      <c r="U67" s="17">
        <f>COUNTIF(U18:U62,"חלקי")</f>
        <v>0</v>
      </c>
      <c r="V67" s="104">
        <f>COUNTIF(V$18:V$62,"חלקי - 2 נקודות")</f>
        <v>0</v>
      </c>
      <c r="W67" s="104">
        <f>COUNTIF(W$18:W$62,"2 תשובות נכונות")</f>
        <v>0</v>
      </c>
      <c r="X67" s="17">
        <f>COUNTIF(X$18:X$62,"חלקי")</f>
        <v>0</v>
      </c>
      <c r="Y67" s="17">
        <f>COUNTIF(Y$18:Y$62,"צוינו 3 מרכיבים")</f>
        <v>0</v>
      </c>
      <c r="Z67" s="227"/>
      <c r="AA67" s="17">
        <f>COUNTIF(AA$18:AA$62,"שגוי")</f>
        <v>0</v>
      </c>
      <c r="AB67" s="17">
        <f>COUNTIF(AB$18:AB$62,"שגוי")</f>
        <v>0</v>
      </c>
      <c r="AC67" s="17">
        <f>COUNTIF(AC18:AC62,"2")</f>
        <v>0</v>
      </c>
      <c r="AD67" s="17">
        <f>COUNTIF(AD$18:AD$62,"שגוי")</f>
        <v>0</v>
      </c>
      <c r="AE67" s="17">
        <f>COUNTIF(AE$18:AE$62,"חלקי")</f>
        <v>0</v>
      </c>
      <c r="AF67" s="104">
        <f>COUNTIF(AF18:AF62,"2")</f>
        <v>0</v>
      </c>
      <c r="AG67" s="104">
        <f>COUNTIF(AG$18:AG$62,"חלקי")</f>
        <v>0</v>
      </c>
      <c r="AH67" s="104">
        <f>COUNTIF(AH18:AH62,"2")</f>
        <v>0</v>
      </c>
      <c r="AI67" s="104">
        <f>COUNTIF(AI$18:AI$62,"חלקי")</f>
        <v>0</v>
      </c>
      <c r="AJ67" s="104">
        <f>COUNTIF(AJ$18:AJ$62,"שגוי")</f>
        <v>0</v>
      </c>
      <c r="AK67" s="104">
        <f>COUNTIF(AK$18:AK$62,"חלקי - 2 נקודות")</f>
        <v>0</v>
      </c>
      <c r="AL67" s="104">
        <f>COUNTIF(AL$18:AL$62,"שגוי")</f>
        <v>0</v>
      </c>
      <c r="AM67" s="104">
        <f>COUNTIF(AM$18:AM$62,"חלקי")</f>
        <v>0</v>
      </c>
      <c r="AN67" s="105">
        <f>COUNTIF(AN18:AN62,"2")</f>
        <v>0</v>
      </c>
      <c r="AO67" s="104">
        <f>COUNTIF(AO$18:AO$62,"חלקי - 2 נקודות")</f>
        <v>0</v>
      </c>
      <c r="AP67" s="104">
        <f>COUNTIF(AP18:AP62,"ב")</f>
        <v>0</v>
      </c>
      <c r="AQ67" s="104">
        <f>COUNTIF(AQ$18:AQ$62,"שגוי")</f>
        <v>0</v>
      </c>
      <c r="AR67" s="150"/>
      <c r="AS67" s="2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K67" s="16"/>
      <c r="BL67" s="16"/>
      <c r="BM67" s="16"/>
    </row>
    <row r="68" spans="1:72" x14ac:dyDescent="0.2">
      <c r="A68" s="2"/>
      <c r="B68" s="14" t="s">
        <v>23</v>
      </c>
      <c r="C68" s="17">
        <f>COUNTIF(C18:C62,"שגוי")</f>
        <v>0</v>
      </c>
      <c r="D68" s="17">
        <f>COUNTIF(D18:D62,"שגוי")</f>
        <v>0</v>
      </c>
      <c r="E68" s="17">
        <f>COUNTIF(E18:E62,"אין תשובה")</f>
        <v>0</v>
      </c>
      <c r="F68" s="17">
        <f>COUNTIF(F$18:F$62,"ג")</f>
        <v>0</v>
      </c>
      <c r="G68" s="17">
        <f>COUNTIF(G18:G62,"שגוי")</f>
        <v>0</v>
      </c>
      <c r="H68" s="17">
        <f>COUNTIF(H18:H62,"שגוי")</f>
        <v>0</v>
      </c>
      <c r="I68" s="17">
        <f>COUNTIF(I18:I62,"שגוי")</f>
        <v>0</v>
      </c>
      <c r="J68" s="17">
        <f>COUNTIF(J18:J62,"שגוי")</f>
        <v>0</v>
      </c>
      <c r="K68" s="17">
        <f t="shared" ref="K68" si="1">COUNTIF(K$18:K$62,"אין תשובה")</f>
        <v>0</v>
      </c>
      <c r="L68" s="17">
        <f>COUNTIF(L18:L62,"שגוי")</f>
        <v>0</v>
      </c>
      <c r="M68" s="17">
        <f>COUNTIF(M$18:M$62,3)</f>
        <v>0</v>
      </c>
      <c r="N68" s="17">
        <f>COUNTIF(N18:N62,"שגוי")</f>
        <v>0</v>
      </c>
      <c r="O68" s="17">
        <f>COUNTIF(O$18:O$62,"חלקי - נקודה 1")</f>
        <v>0</v>
      </c>
      <c r="P68" s="17">
        <f>COUNTIF(P18:P62,"ג")</f>
        <v>0</v>
      </c>
      <c r="Q68" s="17">
        <f>COUNTIF(Q18:Q62,"שגוי")</f>
        <v>0</v>
      </c>
      <c r="R68" s="105">
        <f>COUNTIF(R18:R62,"3")</f>
        <v>0</v>
      </c>
      <c r="S68" s="17">
        <f>COUNTIF(S18:S62,"שגוי")</f>
        <v>0</v>
      </c>
      <c r="T68" s="17">
        <f>COUNTIF(T$18:T$62,"3")</f>
        <v>0</v>
      </c>
      <c r="U68" s="17">
        <f>COUNTIF(U18:U62,"שגוי")</f>
        <v>0</v>
      </c>
      <c r="V68" s="104">
        <f>COUNTIF(V$18:V$62,"חלקי - נקודה 1")</f>
        <v>0</v>
      </c>
      <c r="W68" s="104">
        <f>COUNTIF(W$18:W$62,"תשובה נכונה אחת")</f>
        <v>0</v>
      </c>
      <c r="X68" s="17">
        <f t="shared" ref="X68" si="2">COUNTIF(X$18:X$62,"שגוי")</f>
        <v>0</v>
      </c>
      <c r="Y68" s="17">
        <f>COUNTIF(Y$18:Y$62,"צוינו 2 מרכיבים")</f>
        <v>0</v>
      </c>
      <c r="Z68" s="226"/>
      <c r="AA68" s="17">
        <f>COUNTIF(AA$18:AA$62,"אין תשובה")</f>
        <v>0</v>
      </c>
      <c r="AB68" s="17">
        <f>COUNTIF(AB$18:AB$62,"אין תשובה")</f>
        <v>0</v>
      </c>
      <c r="AC68" s="17">
        <f>COUNTIF(AC$18:AC$62,"3")</f>
        <v>0</v>
      </c>
      <c r="AD68" s="17">
        <f>COUNTIF(AD$18:AD$62,"אין תשובה")</f>
        <v>0</v>
      </c>
      <c r="AE68" s="17">
        <f t="shared" ref="AE68:AM68" si="3">COUNTIF(AE$18:AE$62,"שגוי")</f>
        <v>0</v>
      </c>
      <c r="AF68" s="104">
        <f>COUNTIF(AF$18:AF$62,"3")</f>
        <v>0</v>
      </c>
      <c r="AG68" s="104">
        <f t="shared" si="3"/>
        <v>0</v>
      </c>
      <c r="AH68" s="104">
        <f>COUNTIF(AH$18:AH$62,"3")</f>
        <v>0</v>
      </c>
      <c r="AI68" s="104">
        <f t="shared" si="3"/>
        <v>0</v>
      </c>
      <c r="AJ68" s="104">
        <f>COUNTIF(AJ$18:AJ$62,"אין תשובה")</f>
        <v>0</v>
      </c>
      <c r="AK68" s="104">
        <f>COUNTIF(AK$18:AK$62,"חלקי - נקודה 1")</f>
        <v>0</v>
      </c>
      <c r="AL68" s="104">
        <f>COUNTIF(AL$18:AL$62,"אין תשובה")</f>
        <v>0</v>
      </c>
      <c r="AM68" s="104">
        <f t="shared" si="3"/>
        <v>0</v>
      </c>
      <c r="AN68" s="104">
        <f>COUNTIF(AN$18:AN$62,"3")</f>
        <v>0</v>
      </c>
      <c r="AO68" s="104">
        <f>COUNTIF(AO$18:AO$62,"חלקי - נקודה 1")</f>
        <v>0</v>
      </c>
      <c r="AP68" s="104">
        <f>COUNTIF(AP18:AP62,"ג")</f>
        <v>0</v>
      </c>
      <c r="AQ68" s="104">
        <f>COUNTIF(AQ$18:AQ$62,"אין תשובה")</f>
        <v>0</v>
      </c>
      <c r="AR68" s="150"/>
      <c r="AS68" s="2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K68" s="16"/>
    </row>
    <row r="69" spans="1:72" x14ac:dyDescent="0.2">
      <c r="A69" s="2"/>
      <c r="B69" s="14" t="s">
        <v>24</v>
      </c>
      <c r="C69" s="17">
        <f>COUNTIF(C18:C62,"אין תשובה")</f>
        <v>0</v>
      </c>
      <c r="D69" s="17">
        <f>COUNTIF(D18:D62,"אין תשובה")</f>
        <v>0</v>
      </c>
      <c r="E69" s="2"/>
      <c r="F69" s="17">
        <f>COUNTIF(F$18:F$62,"ד")</f>
        <v>0</v>
      </c>
      <c r="G69" s="17">
        <f>COUNTIF(G18:G62,"אין תשובה")</f>
        <v>0</v>
      </c>
      <c r="H69" s="17">
        <f>COUNTIF(H18:H62,"אין תשובה")</f>
        <v>0</v>
      </c>
      <c r="I69" s="17">
        <f>COUNTIF(I$18:I$62,"אין תשובה")</f>
        <v>0</v>
      </c>
      <c r="J69" s="17">
        <f>COUNTIF(J$18:J$62,"אין תשובה")</f>
        <v>0</v>
      </c>
      <c r="K69" s="2"/>
      <c r="L69" s="17">
        <f>COUNTIF(L$18:L$62,"אין תשובה")</f>
        <v>0</v>
      </c>
      <c r="M69" s="93">
        <f>COUNTIF(M$18:M$62,4)</f>
        <v>0</v>
      </c>
      <c r="N69" s="17">
        <f>COUNTIF(N$18:N$62,"אין תשובה")</f>
        <v>0</v>
      </c>
      <c r="O69" s="17">
        <f>COUNTIF(O$18:O$62,"שגוי")</f>
        <v>0</v>
      </c>
      <c r="P69" s="93">
        <f>COUNTIF(P18:P62,"ד")</f>
        <v>0</v>
      </c>
      <c r="Q69" s="17">
        <f>COUNTIF(Q18:Q62,"אין תשובה")</f>
        <v>0</v>
      </c>
      <c r="R69" s="17">
        <f>COUNTIF(R18:R62,"4")</f>
        <v>0</v>
      </c>
      <c r="S69" s="17">
        <f>COUNTIF(S18:S62,"אין תשובה")</f>
        <v>0</v>
      </c>
      <c r="T69" s="17">
        <f>COUNTIF(T$18:T$62,"4")</f>
        <v>0</v>
      </c>
      <c r="U69" s="17">
        <f>COUNTIF(U18:U62,"אין תשובה")</f>
        <v>0</v>
      </c>
      <c r="V69" s="104">
        <f>COUNTIF(V$18:V$62,"שגוי")</f>
        <v>0</v>
      </c>
      <c r="W69" s="104">
        <f>COUNTIF(W$18:W$62,"תשובה שגויה")</f>
        <v>0</v>
      </c>
      <c r="X69" s="17">
        <f t="shared" ref="X69" si="4">COUNTIF(X$18:X$62,"אין תשובה")</f>
        <v>0</v>
      </c>
      <c r="Y69" s="17">
        <f>COUNTIF(Y$18:Y$62,"צוין מרכיב 1")</f>
        <v>0</v>
      </c>
      <c r="Z69" s="227"/>
      <c r="AA69" s="2"/>
      <c r="AB69" s="2"/>
      <c r="AC69" s="17">
        <f>COUNTIF(AC$18:AC$62,"4")</f>
        <v>0</v>
      </c>
      <c r="AD69" s="2"/>
      <c r="AE69" s="17">
        <f t="shared" ref="AE69:AM69" si="5">COUNTIF(AE$18:AE$62,"אין תשובה")</f>
        <v>0</v>
      </c>
      <c r="AF69" s="104">
        <f>COUNTIF(AF$18:AF$62,"4")</f>
        <v>0</v>
      </c>
      <c r="AG69" s="104">
        <f t="shared" si="5"/>
        <v>0</v>
      </c>
      <c r="AH69" s="105">
        <f>COUNTIF(AH$18:AH$62,"4")</f>
        <v>0</v>
      </c>
      <c r="AI69" s="104">
        <f t="shared" si="5"/>
        <v>0</v>
      </c>
      <c r="AJ69" s="2"/>
      <c r="AK69" s="104">
        <f>COUNTIF(AK$18:AK$62,"שגוי")</f>
        <v>0</v>
      </c>
      <c r="AL69" s="2"/>
      <c r="AM69" s="104">
        <f t="shared" si="5"/>
        <v>0</v>
      </c>
      <c r="AN69" s="104">
        <f>COUNTIF(AN$18:AN$62,"4")</f>
        <v>0</v>
      </c>
      <c r="AO69" s="104">
        <f>COUNTIF(AO$18:AO$62,"שגוי")</f>
        <v>0</v>
      </c>
      <c r="AP69" s="105">
        <f>COUNTIF(AP18:AP62,"ד")</f>
        <v>0</v>
      </c>
      <c r="AQ69" s="2"/>
      <c r="AR69" s="150"/>
      <c r="AS69" s="2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O69" s="16"/>
    </row>
    <row r="70" spans="1:72" x14ac:dyDescent="0.2">
      <c r="A70" s="2"/>
      <c r="B70" s="14" t="s">
        <v>26</v>
      </c>
      <c r="C70" s="2"/>
      <c r="D70" s="2"/>
      <c r="E70" s="2"/>
      <c r="F70" s="17">
        <f t="shared" ref="F70" si="6">COUNTIF(F$18:F$62,"אין תשובה")</f>
        <v>0</v>
      </c>
      <c r="G70" s="2"/>
      <c r="H70" s="2"/>
      <c r="I70" s="2"/>
      <c r="J70" s="2"/>
      <c r="K70" s="2"/>
      <c r="L70" s="2"/>
      <c r="M70" s="17">
        <f t="shared" ref="M70" si="7">COUNTIF(M$18:M$62,"אין תשובה")</f>
        <v>0</v>
      </c>
      <c r="N70" s="2"/>
      <c r="O70" s="17">
        <f>COUNTIF(O$18:O$62,"אין תשובה")</f>
        <v>0</v>
      </c>
      <c r="P70" s="17">
        <f>COUNTIF(P18:P62,"אין תשובה")</f>
        <v>0</v>
      </c>
      <c r="Q70" s="2"/>
      <c r="R70" s="17">
        <f>COUNTIF(R18:R62,"אין תשובה")</f>
        <v>0</v>
      </c>
      <c r="S70" s="2"/>
      <c r="T70" s="17">
        <f t="shared" ref="T70" si="8">COUNTIF(T$18:T$62,"אין תשובה")</f>
        <v>0</v>
      </c>
      <c r="U70" s="2"/>
      <c r="V70" s="104">
        <f>COUNTIF(V$18:V$62,"אין תשובה")</f>
        <v>0</v>
      </c>
      <c r="W70" s="104">
        <f t="shared" ref="W70" si="9">COUNTIF(W$18:W$62,"אין תשובה")</f>
        <v>0</v>
      </c>
      <c r="X70" s="2"/>
      <c r="Y70" s="17">
        <f>COUNTIF(Y$18:Y$62,"שגוי")</f>
        <v>0</v>
      </c>
      <c r="Z70" s="227"/>
      <c r="AA70" s="2"/>
      <c r="AB70" s="2"/>
      <c r="AC70" s="17">
        <f>COUNTIF(AC$18:AC$62,"אין תשובה")</f>
        <v>0</v>
      </c>
      <c r="AD70" s="2"/>
      <c r="AE70" s="2"/>
      <c r="AF70" s="104">
        <f>COUNTIF(AF$18:AF$62,"אין תשובה")</f>
        <v>0</v>
      </c>
      <c r="AG70" s="2"/>
      <c r="AH70" s="104">
        <f>COUNTIF(AH$18:AH$62,"אין תשובה")</f>
        <v>0</v>
      </c>
      <c r="AI70" s="2"/>
      <c r="AJ70" s="2"/>
      <c r="AK70" s="104">
        <f>COUNTIF(AK$18:AK$62,"אין תשובה")</f>
        <v>0</v>
      </c>
      <c r="AL70" s="2"/>
      <c r="AM70" s="2"/>
      <c r="AN70" s="104">
        <f>COUNTIF(AN$18:AN$62,"אין תשובה")</f>
        <v>0</v>
      </c>
      <c r="AO70" s="104">
        <f>COUNTIF(AO$18:AO$62,"אין תשובה")</f>
        <v>0</v>
      </c>
      <c r="AP70" s="104">
        <f>COUNTIF(AP18:AP62,"אין תשובה")</f>
        <v>0</v>
      </c>
      <c r="AQ70" s="2"/>
      <c r="AR70" s="150"/>
      <c r="AS70" s="2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K70" s="1"/>
    </row>
    <row r="71" spans="1:72" x14ac:dyDescent="0.2">
      <c r="A71" s="2"/>
      <c r="B71" s="14" t="s">
        <v>27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7">
        <f>COUNTIF(Y$18:Y$62,"אין תשובה")</f>
        <v>0</v>
      </c>
      <c r="Z71" s="226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150"/>
      <c r="AS71" s="2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</row>
    <row r="72" spans="1:72" x14ac:dyDescent="0.2">
      <c r="A72" s="2"/>
      <c r="B72" s="14" t="s">
        <v>28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27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150"/>
      <c r="AS72" s="2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</row>
    <row r="73" spans="1:72" x14ac:dyDescent="0.2">
      <c r="A73" s="2"/>
      <c r="B73" s="14" t="s">
        <v>29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27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150"/>
      <c r="AS73" s="24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22"/>
      <c r="BQ73" s="1"/>
    </row>
    <row r="74" spans="1:72" x14ac:dyDescent="0.2">
      <c r="A74" s="2"/>
      <c r="B74" s="54" t="s">
        <v>20</v>
      </c>
      <c r="C74" s="55">
        <f>SUM(C66:C73)</f>
        <v>0</v>
      </c>
      <c r="D74" s="55">
        <f t="shared" ref="D74:Y74" si="10">SUM(D66:D73)</f>
        <v>0</v>
      </c>
      <c r="E74" s="55">
        <f t="shared" si="10"/>
        <v>0</v>
      </c>
      <c r="F74" s="55">
        <f t="shared" si="10"/>
        <v>0</v>
      </c>
      <c r="G74" s="55">
        <f t="shared" si="10"/>
        <v>0</v>
      </c>
      <c r="H74" s="55">
        <f t="shared" si="10"/>
        <v>0</v>
      </c>
      <c r="I74" s="55">
        <f t="shared" si="10"/>
        <v>0</v>
      </c>
      <c r="J74" s="55">
        <f t="shared" si="10"/>
        <v>0</v>
      </c>
      <c r="K74" s="55">
        <f t="shared" si="10"/>
        <v>0</v>
      </c>
      <c r="L74" s="55">
        <f t="shared" si="10"/>
        <v>0</v>
      </c>
      <c r="M74" s="55">
        <f t="shared" si="10"/>
        <v>0</v>
      </c>
      <c r="N74" s="55">
        <f t="shared" si="10"/>
        <v>0</v>
      </c>
      <c r="O74" s="55">
        <f t="shared" si="10"/>
        <v>0</v>
      </c>
      <c r="P74" s="55">
        <f t="shared" si="10"/>
        <v>0</v>
      </c>
      <c r="Q74" s="55">
        <f t="shared" si="10"/>
        <v>0</v>
      </c>
      <c r="R74" s="55">
        <f t="shared" si="10"/>
        <v>0</v>
      </c>
      <c r="S74" s="55">
        <f t="shared" si="10"/>
        <v>0</v>
      </c>
      <c r="T74" s="55">
        <f t="shared" si="10"/>
        <v>0</v>
      </c>
      <c r="U74" s="55">
        <f t="shared" si="10"/>
        <v>0</v>
      </c>
      <c r="V74" s="55">
        <f t="shared" si="10"/>
        <v>0</v>
      </c>
      <c r="W74" s="55">
        <f t="shared" si="10"/>
        <v>0</v>
      </c>
      <c r="X74" s="55">
        <f t="shared" si="10"/>
        <v>0</v>
      </c>
      <c r="Y74" s="55">
        <f t="shared" si="10"/>
        <v>0</v>
      </c>
      <c r="Z74" s="226"/>
      <c r="AA74" s="55">
        <f t="shared" ref="AA74:AQ74" si="11">SUM(AA66:AA73)</f>
        <v>0</v>
      </c>
      <c r="AB74" s="55">
        <f t="shared" si="11"/>
        <v>0</v>
      </c>
      <c r="AC74" s="55">
        <f t="shared" si="11"/>
        <v>0</v>
      </c>
      <c r="AD74" s="55">
        <f t="shared" si="11"/>
        <v>0</v>
      </c>
      <c r="AE74" s="55">
        <f t="shared" si="11"/>
        <v>0</v>
      </c>
      <c r="AF74" s="55">
        <f t="shared" si="11"/>
        <v>0</v>
      </c>
      <c r="AG74" s="55">
        <f t="shared" si="11"/>
        <v>0</v>
      </c>
      <c r="AH74" s="55">
        <f t="shared" si="11"/>
        <v>0</v>
      </c>
      <c r="AI74" s="55">
        <f t="shared" si="11"/>
        <v>0</v>
      </c>
      <c r="AJ74" s="55">
        <f t="shared" si="11"/>
        <v>0</v>
      </c>
      <c r="AK74" s="55">
        <f t="shared" si="11"/>
        <v>0</v>
      </c>
      <c r="AL74" s="55">
        <f t="shared" si="11"/>
        <v>0</v>
      </c>
      <c r="AM74" s="55">
        <f t="shared" si="11"/>
        <v>0</v>
      </c>
      <c r="AN74" s="55">
        <f t="shared" si="11"/>
        <v>0</v>
      </c>
      <c r="AO74" s="55">
        <f t="shared" si="11"/>
        <v>0</v>
      </c>
      <c r="AP74" s="55">
        <f t="shared" si="11"/>
        <v>0</v>
      </c>
      <c r="AQ74" s="55">
        <f t="shared" si="11"/>
        <v>0</v>
      </c>
      <c r="AR74" s="152"/>
      <c r="AS74" s="24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22"/>
      <c r="BQ74" s="60"/>
    </row>
    <row r="75" spans="1:72" s="27" customFormat="1" x14ac:dyDescent="0.2">
      <c r="A75" s="210"/>
      <c r="B75" s="21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153"/>
      <c r="Z75" s="227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/>
      <c r="BF75"/>
      <c r="BG75"/>
      <c r="BH75"/>
      <c r="BI75"/>
      <c r="BJ75"/>
      <c r="BK75"/>
      <c r="BL75"/>
      <c r="BM75"/>
      <c r="BN75"/>
      <c r="BR75"/>
      <c r="BS75"/>
      <c r="BT75"/>
    </row>
    <row r="76" spans="1:72" s="27" customFormat="1" x14ac:dyDescent="0.2">
      <c r="A76" s="210"/>
      <c r="B76" s="21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153"/>
      <c r="Z76" s="227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58"/>
      <c r="AZ76" s="58"/>
      <c r="BA76" s="58"/>
      <c r="BB76" s="58"/>
      <c r="BC76" s="58"/>
      <c r="BD76" s="58"/>
      <c r="BF76"/>
      <c r="BH76"/>
    </row>
    <row r="77" spans="1:72" s="27" customFormat="1" x14ac:dyDescent="0.2">
      <c r="A77" s="210"/>
      <c r="B77" s="21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153"/>
      <c r="Z77" s="226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58"/>
      <c r="AZ77" s="58"/>
      <c r="BA77" s="58"/>
      <c r="BB77" s="58"/>
      <c r="BC77" s="58"/>
      <c r="BD77" s="58"/>
      <c r="BF77"/>
      <c r="BH77"/>
    </row>
    <row r="78" spans="1:72" s="27" customFormat="1" x14ac:dyDescent="0.2">
      <c r="A78" s="210"/>
      <c r="B78" s="21"/>
      <c r="C78" s="21"/>
      <c r="D78" s="21"/>
      <c r="E78" s="21"/>
      <c r="F78" s="23"/>
      <c r="G78" s="24"/>
      <c r="H78" s="24"/>
      <c r="I78" s="24"/>
      <c r="J78" s="24"/>
      <c r="K78" s="24"/>
      <c r="L78" s="24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153"/>
      <c r="Z78" s="227"/>
      <c r="AA78" s="21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58"/>
      <c r="AZ78" s="58"/>
      <c r="BA78" s="58"/>
      <c r="BB78" s="58"/>
      <c r="BC78" s="58"/>
      <c r="BD78" s="58"/>
      <c r="BH78"/>
    </row>
    <row r="79" spans="1:72" s="27" customFormat="1" x14ac:dyDescent="0.2">
      <c r="A79" s="24"/>
      <c r="B79" s="21"/>
      <c r="C79" s="21"/>
      <c r="D79" s="21"/>
      <c r="E79" s="21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153"/>
      <c r="Z79" s="227"/>
      <c r="AA79" s="21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58"/>
      <c r="AZ79" s="58"/>
      <c r="BA79" s="58"/>
      <c r="BB79" s="58"/>
      <c r="BC79" s="58"/>
      <c r="BD79" s="58"/>
      <c r="BH79"/>
    </row>
    <row r="80" spans="1:72" s="27" customFormat="1" x14ac:dyDescent="0.2">
      <c r="A80" s="24"/>
      <c r="B80" s="21"/>
      <c r="C80" s="21"/>
      <c r="D80" s="21"/>
      <c r="E80" s="21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153"/>
      <c r="Z80" s="226"/>
      <c r="AA80" s="21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58"/>
      <c r="AZ80" s="58"/>
      <c r="BA80" s="58"/>
      <c r="BB80" s="58"/>
      <c r="BC80" s="58"/>
      <c r="BD80" s="58"/>
      <c r="BH80"/>
    </row>
    <row r="81" spans="1:71" s="27" customFormat="1" x14ac:dyDescent="0.2">
      <c r="A81" s="24"/>
      <c r="B81" s="21"/>
      <c r="C81" s="21"/>
      <c r="D81" s="21"/>
      <c r="E81" s="21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153"/>
      <c r="Z81" s="227"/>
      <c r="AA81" s="21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58"/>
      <c r="AZ81" s="58"/>
      <c r="BA81" s="58"/>
      <c r="BB81" s="58"/>
      <c r="BC81" s="58"/>
      <c r="BD81" s="58"/>
      <c r="BH81"/>
    </row>
    <row r="82" spans="1:71" s="27" customFormat="1" x14ac:dyDescent="0.2">
      <c r="A82" s="24"/>
      <c r="B82" s="21"/>
      <c r="C82" s="21"/>
      <c r="D82" s="21"/>
      <c r="E82" s="21"/>
      <c r="F82" s="21"/>
      <c r="G82" s="21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27"/>
      <c r="AA82" s="24"/>
      <c r="AB82" s="153"/>
      <c r="AC82" s="153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58"/>
      <c r="AZ82" s="58"/>
      <c r="BA82" s="58"/>
      <c r="BB82" s="58"/>
      <c r="BC82" s="58"/>
      <c r="BD82" s="58"/>
      <c r="BH82" s="1"/>
    </row>
    <row r="83" spans="1:71" s="27" customForma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26"/>
      <c r="AA83" s="24"/>
      <c r="AB83" s="153"/>
      <c r="AC83" s="153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58"/>
      <c r="AZ83" s="58"/>
      <c r="BA83" s="58"/>
      <c r="BB83" s="58"/>
      <c r="BC83" s="58"/>
      <c r="BD83" s="58"/>
      <c r="BJ83"/>
    </row>
    <row r="84" spans="1:71" s="27" customFormat="1" ht="12.75" customHeight="1" x14ac:dyDescent="0.2">
      <c r="A84" s="24"/>
      <c r="B84" s="241"/>
      <c r="C84" s="241"/>
      <c r="D84" s="241"/>
      <c r="E84" s="241"/>
      <c r="F84" s="241"/>
      <c r="G84" s="241"/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1"/>
      <c r="S84" s="241"/>
      <c r="T84" s="241"/>
      <c r="U84" s="241"/>
      <c r="V84" s="241"/>
      <c r="W84" s="241"/>
      <c r="X84" s="241"/>
      <c r="Y84" s="241"/>
      <c r="Z84" s="227"/>
      <c r="AA84" s="24"/>
      <c r="AB84" s="153"/>
      <c r="AC84" s="153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58"/>
      <c r="AZ84" s="58"/>
      <c r="BA84" s="58"/>
      <c r="BB84" s="58"/>
      <c r="BC84" s="58"/>
      <c r="BD84" s="58"/>
      <c r="BJ84"/>
    </row>
    <row r="85" spans="1:71" s="27" customFormat="1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27"/>
      <c r="AA85" s="24"/>
      <c r="AB85" s="153"/>
      <c r="AC85" s="153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58"/>
      <c r="AZ85" s="58"/>
      <c r="BA85" s="58"/>
      <c r="BB85" s="58"/>
      <c r="BC85" s="58"/>
      <c r="BD85" s="58"/>
      <c r="BJ85" s="16"/>
    </row>
    <row r="86" spans="1:71" s="27" customFormat="1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26"/>
      <c r="AA86" s="24"/>
      <c r="AB86" s="153"/>
      <c r="AC86" s="153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58"/>
      <c r="AZ86" s="58"/>
      <c r="BA86" s="58"/>
      <c r="BB86" s="58"/>
      <c r="BC86" s="58"/>
      <c r="BD86" s="58"/>
      <c r="BJ86"/>
    </row>
    <row r="87" spans="1:71" s="27" customFormat="1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27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58"/>
      <c r="AZ87" s="58"/>
      <c r="BA87" s="58"/>
      <c r="BB87" s="58"/>
      <c r="BC87" s="58"/>
      <c r="BD87" s="58"/>
      <c r="BJ87"/>
    </row>
    <row r="88" spans="1:71" s="27" customFormat="1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27"/>
      <c r="AA88" s="24"/>
      <c r="AB88" s="2"/>
      <c r="AC88" s="2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"/>
      <c r="AT88" s="2"/>
      <c r="AU88" s="2"/>
      <c r="AV88" s="2"/>
      <c r="AW88" s="2"/>
      <c r="AX88" s="2"/>
      <c r="AY88" s="58"/>
      <c r="AZ88" s="58"/>
      <c r="BA88" s="58"/>
      <c r="BB88" s="58"/>
      <c r="BC88" s="58"/>
      <c r="BD88" s="58"/>
      <c r="BH88"/>
    </row>
    <row r="89" spans="1:71" ht="25.5" x14ac:dyDescent="0.2">
      <c r="B89" s="154" t="s">
        <v>34</v>
      </c>
      <c r="C89" s="155">
        <f>COUNTA(C$18:C$62)</f>
        <v>0</v>
      </c>
      <c r="D89" s="155">
        <f>COUNTA(D$18:D$62)</f>
        <v>0</v>
      </c>
      <c r="E89" s="155">
        <f>COUNTA(E$18:E$62)</f>
        <v>0</v>
      </c>
      <c r="F89" s="155">
        <f t="shared" ref="F89:I89" si="12">COUNTA(F$18:F$62)</f>
        <v>0</v>
      </c>
      <c r="G89" s="155">
        <f t="shared" si="12"/>
        <v>0</v>
      </c>
      <c r="H89" s="155">
        <f t="shared" si="12"/>
        <v>0</v>
      </c>
      <c r="I89" s="155">
        <f t="shared" si="12"/>
        <v>0</v>
      </c>
      <c r="J89" s="155">
        <f>COUNTA(J$18:J$62)</f>
        <v>0</v>
      </c>
      <c r="K89" s="155">
        <f>COUNTA(K$18:K$62)</f>
        <v>0</v>
      </c>
      <c r="L89" s="155">
        <f t="shared" ref="L89:Q89" si="13">COUNTA(L$18:L$62)</f>
        <v>0</v>
      </c>
      <c r="M89" s="155">
        <f t="shared" si="13"/>
        <v>0</v>
      </c>
      <c r="N89" s="155">
        <f t="shared" si="13"/>
        <v>0</v>
      </c>
      <c r="O89" s="155">
        <f t="shared" si="13"/>
        <v>0</v>
      </c>
      <c r="P89" s="155">
        <f t="shared" si="13"/>
        <v>0</v>
      </c>
      <c r="Q89" s="155">
        <f t="shared" si="13"/>
        <v>0</v>
      </c>
      <c r="R89" s="155">
        <f>COUNTA(R$18:R$62)</f>
        <v>0</v>
      </c>
      <c r="S89" s="155">
        <f t="shared" ref="S89:AQ89" si="14">COUNTA(S$18:S$62)</f>
        <v>0</v>
      </c>
      <c r="T89" s="155">
        <f t="shared" si="14"/>
        <v>0</v>
      </c>
      <c r="U89" s="155">
        <f t="shared" si="14"/>
        <v>0</v>
      </c>
      <c r="V89" s="155">
        <f t="shared" si="14"/>
        <v>0</v>
      </c>
      <c r="W89" s="155">
        <f t="shared" si="14"/>
        <v>0</v>
      </c>
      <c r="X89" s="155">
        <f t="shared" si="14"/>
        <v>0</v>
      </c>
      <c r="Y89" s="155">
        <f t="shared" si="14"/>
        <v>0</v>
      </c>
      <c r="Z89" s="163"/>
      <c r="AA89" s="155">
        <f t="shared" si="14"/>
        <v>0</v>
      </c>
      <c r="AB89" s="155">
        <f t="shared" si="14"/>
        <v>0</v>
      </c>
      <c r="AC89" s="155">
        <f t="shared" si="14"/>
        <v>0</v>
      </c>
      <c r="AD89" s="155">
        <f t="shared" si="14"/>
        <v>0</v>
      </c>
      <c r="AE89" s="155">
        <f t="shared" si="14"/>
        <v>0</v>
      </c>
      <c r="AF89" s="155">
        <f t="shared" si="14"/>
        <v>0</v>
      </c>
      <c r="AG89" s="155">
        <f t="shared" si="14"/>
        <v>0</v>
      </c>
      <c r="AH89" s="155">
        <f t="shared" si="14"/>
        <v>0</v>
      </c>
      <c r="AI89" s="155">
        <f t="shared" si="14"/>
        <v>0</v>
      </c>
      <c r="AJ89" s="155">
        <f t="shared" si="14"/>
        <v>0</v>
      </c>
      <c r="AK89" s="155">
        <f t="shared" si="14"/>
        <v>0</v>
      </c>
      <c r="AL89" s="155">
        <f t="shared" si="14"/>
        <v>0</v>
      </c>
      <c r="AM89" s="155">
        <f t="shared" si="14"/>
        <v>0</v>
      </c>
      <c r="AN89" s="155">
        <f t="shared" si="14"/>
        <v>0</v>
      </c>
      <c r="AO89" s="155">
        <f t="shared" si="14"/>
        <v>0</v>
      </c>
      <c r="AP89" s="155">
        <f t="shared" si="14"/>
        <v>0</v>
      </c>
      <c r="AQ89" s="155">
        <f t="shared" si="14"/>
        <v>0</v>
      </c>
      <c r="AR89" s="150"/>
      <c r="AS89" s="24"/>
      <c r="AT89" s="24"/>
      <c r="AU89" s="24"/>
      <c r="AV89" s="24"/>
      <c r="AW89" s="24"/>
      <c r="AX89" s="24"/>
      <c r="AY89" s="58"/>
      <c r="AZ89" s="58"/>
      <c r="BA89" s="58"/>
      <c r="BB89" s="58"/>
      <c r="BC89" s="58"/>
      <c r="BD89" s="58"/>
      <c r="BE89" s="27"/>
      <c r="BF89" s="27"/>
      <c r="BG89" s="27"/>
      <c r="BH89" s="27"/>
      <c r="BI89" s="27"/>
      <c r="BJ89" s="27"/>
      <c r="BK89" s="27"/>
      <c r="BL89" s="27"/>
      <c r="BM89" s="27"/>
      <c r="BP89" s="27"/>
      <c r="BR89" s="27"/>
      <c r="BS89" s="27"/>
    </row>
    <row r="90" spans="1:7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I90" s="27"/>
      <c r="BL90" s="27"/>
    </row>
    <row r="91" spans="1:7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H91" s="27"/>
      <c r="BJ91" s="27"/>
    </row>
    <row r="92" spans="1:71" x14ac:dyDescent="0.2">
      <c r="BH92" s="27"/>
      <c r="BJ92" s="27"/>
    </row>
    <row r="93" spans="1:71" x14ac:dyDescent="0.2">
      <c r="BJ93" s="27"/>
    </row>
    <row r="94" spans="1:71" x14ac:dyDescent="0.2">
      <c r="BJ94" s="27"/>
    </row>
  </sheetData>
  <sheetProtection password="EA5E" sheet="1" objects="1" scenarios="1"/>
  <protectedRanges>
    <protectedRange sqref="AS18:AS62" name="Range8"/>
    <protectedRange sqref="AA18:AQ62" name="Range7"/>
    <protectedRange sqref="B18:Y62" name="Range6"/>
    <protectedRange sqref="O3" name="Range4"/>
    <protectedRange sqref="L3" name="Range3"/>
    <protectedRange sqref="G3" name="Range2"/>
    <protectedRange sqref="C3:D3" name="Range1"/>
  </protectedRanges>
  <dataConsolidate/>
  <mergeCells count="44">
    <mergeCell ref="AA64:AQ64"/>
    <mergeCell ref="B1:P1"/>
    <mergeCell ref="C3:D3"/>
    <mergeCell ref="G3:I3"/>
    <mergeCell ref="B5:C5"/>
    <mergeCell ref="B6:C6"/>
    <mergeCell ref="F6:J6"/>
    <mergeCell ref="B7:C7"/>
    <mergeCell ref="F7:J7"/>
    <mergeCell ref="B8:C8"/>
    <mergeCell ref="F8:J8"/>
    <mergeCell ref="Z47:Z49"/>
    <mergeCell ref="Z50:Z52"/>
    <mergeCell ref="Z53:Z55"/>
    <mergeCell ref="Z56:Z58"/>
    <mergeCell ref="Z59:Z61"/>
    <mergeCell ref="A14:A15"/>
    <mergeCell ref="C14:Y14"/>
    <mergeCell ref="Z44:Z46"/>
    <mergeCell ref="Z14:Z16"/>
    <mergeCell ref="AS14:AS16"/>
    <mergeCell ref="Z17:Z19"/>
    <mergeCell ref="Z20:Z22"/>
    <mergeCell ref="Z23:Z25"/>
    <mergeCell ref="Z26:Z28"/>
    <mergeCell ref="AA14:AQ14"/>
    <mergeCell ref="Z29:Z31"/>
    <mergeCell ref="Z32:Z34"/>
    <mergeCell ref="Z35:Z37"/>
    <mergeCell ref="Z38:Z40"/>
    <mergeCell ref="Z41:Z43"/>
    <mergeCell ref="A75:A78"/>
    <mergeCell ref="Z77:Z79"/>
    <mergeCell ref="Z80:Z82"/>
    <mergeCell ref="B64:B65"/>
    <mergeCell ref="Z65:Z67"/>
    <mergeCell ref="Z62:Z64"/>
    <mergeCell ref="C64:Y64"/>
    <mergeCell ref="Z83:Z85"/>
    <mergeCell ref="B84:Y84"/>
    <mergeCell ref="Z86:Z88"/>
    <mergeCell ref="Z68:Z70"/>
    <mergeCell ref="Z71:Z73"/>
    <mergeCell ref="Z74:Z76"/>
  </mergeCells>
  <dataValidations count="10">
    <dataValidation type="list" allowBlank="1" showInputMessage="1" showErrorMessage="1" sqref="Y18:Z62">
      <formula1>$BK$9:$BK$14</formula1>
    </dataValidation>
    <dataValidation type="list" allowBlank="1" showInputMessage="1" showErrorMessage="1" sqref="AS18:BD62">
      <formula1>$BG$18:$BG$21</formula1>
    </dataValidation>
    <dataValidation type="list" allowBlank="1" showInputMessage="1" showErrorMessage="1" sqref="O18:O62 V18:V62 AK18:AK62 AO18:AO62">
      <formula1>$BQ$26:$BQ$30</formula1>
    </dataValidation>
    <dataValidation type="list" allowBlank="1" showInputMessage="1" showErrorMessage="1" sqref="W18:W62">
      <formula1>$BI$19:$BI$23</formula1>
    </dataValidation>
    <dataValidation type="list" allowBlank="1" showInputMessage="1" showErrorMessage="1" sqref="P18:P62 F18:F62 AP18:AP62">
      <formula1>$BM$2:$BM$6</formula1>
    </dataValidation>
    <dataValidation type="list" allowBlank="1" showInputMessage="1" showErrorMessage="1" sqref="A16:A37 A1:A14">
      <formula1>#REF!</formula1>
    </dataValidation>
    <dataValidation type="list" allowBlank="1" showInputMessage="1" showErrorMessage="1" sqref="BS32">
      <formula1>$BM$9:$BM$13</formula1>
    </dataValidation>
    <dataValidation type="list" allowBlank="1" showInputMessage="1" showErrorMessage="1" sqref="M18:M62 R18:R62 T18:T62 AH18:AH62 AF18:AF62 AN18:AN62 AC18:AC62">
      <formula1>$BQ$2:$BQ$6</formula1>
    </dataValidation>
    <dataValidation type="list" allowBlank="1" showInputMessage="1" showErrorMessage="1" sqref="E18:E62 K18:K62 AA18:AB62 AL18:AL62 AJ18:AJ62 AD18:AD62 AQ18:AQ62">
      <formula1>$BI$2:$BI$4</formula1>
    </dataValidation>
    <dataValidation type="list" allowBlank="1" showInputMessage="1" showErrorMessage="1" sqref="X18:X62 C18:D62 U18:U62 G18:J62 L18:L62 N18:N62 Q18:Q62 S18:S62 AE18:AE62 AG18:AG62 AM18:AM62 AI18:AI62">
      <formula1>$BO$2:$BO$5</formula1>
    </dataValidation>
  </dataValidations>
  <pageMargins left="0.75" right="0.75" top="1" bottom="1" header="0.5" footer="0.5"/>
  <pageSetup paperSize="9" orientation="portrait" r:id="rId1"/>
  <headerFooter alignWithMargins="0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6"/>
  <sheetViews>
    <sheetView rightToLeft="1" topLeftCell="AC1" zoomScaleNormal="100" workbookViewId="0">
      <pane ySplit="8" topLeftCell="A24" activePane="bottomLeft" state="frozen"/>
      <selection pane="bottomLeft" activeCell="AX5" sqref="AX5:AX6"/>
    </sheetView>
  </sheetViews>
  <sheetFormatPr defaultRowHeight="12.75" x14ac:dyDescent="0.2"/>
  <cols>
    <col min="1" max="1" width="3.7109375" bestFit="1" customWidth="1"/>
    <col min="2" max="2" width="18.140625" customWidth="1"/>
    <col min="3" max="3" width="11.42578125" customWidth="1"/>
    <col min="4" max="4" width="9.140625" style="57" customWidth="1"/>
    <col min="5" max="10" width="9.140625" customWidth="1"/>
    <col min="11" max="11" width="7.140625" customWidth="1"/>
    <col min="12" max="14" width="5.42578125" bestFit="1" customWidth="1"/>
    <col min="15" max="15" width="6.140625" bestFit="1" customWidth="1"/>
    <col min="16" max="17" width="5.42578125" customWidth="1"/>
    <col min="18" max="18" width="8.140625" customWidth="1"/>
    <col min="19" max="20" width="5.42578125" customWidth="1"/>
    <col min="21" max="21" width="8.28515625" customWidth="1"/>
    <col min="22" max="22" width="5.42578125" bestFit="1" customWidth="1"/>
    <col min="23" max="23" width="8.140625" customWidth="1"/>
    <col min="24" max="24" width="8.42578125" bestFit="1" customWidth="1"/>
    <col min="25" max="25" width="7.28515625" bestFit="1" customWidth="1"/>
    <col min="26" max="26" width="6" customWidth="1"/>
    <col min="27" max="27" width="10.42578125" bestFit="1" customWidth="1"/>
    <col min="28" max="28" width="5.42578125" customWidth="1"/>
    <col min="29" max="29" width="7.5703125" customWidth="1"/>
    <col min="30" max="30" width="5.42578125" customWidth="1"/>
    <col min="31" max="31" width="6.85546875" customWidth="1"/>
    <col min="32" max="32" width="8.85546875" customWidth="1"/>
    <col min="33" max="33" width="7.5703125" customWidth="1"/>
    <col min="34" max="34" width="8" customWidth="1"/>
    <col min="35" max="35" width="7.5703125" customWidth="1"/>
    <col min="36" max="36" width="6.28515625" customWidth="1"/>
    <col min="37" max="37" width="9.140625" customWidth="1"/>
    <col min="38" max="38" width="7.42578125" customWidth="1"/>
    <col min="39" max="39" width="8.28515625" bestFit="1" customWidth="1"/>
    <col min="40" max="43" width="8.28515625" customWidth="1"/>
    <col min="44" max="44" width="9.85546875" customWidth="1"/>
    <col min="45" max="45" width="10.5703125" customWidth="1"/>
    <col min="46" max="46" width="8.28515625" customWidth="1"/>
    <col min="47" max="48" width="10.28515625" customWidth="1"/>
    <col min="49" max="49" width="7.7109375" style="57" customWidth="1"/>
    <col min="50" max="50" width="11.140625" style="57" bestFit="1" customWidth="1"/>
  </cols>
  <sheetData>
    <row r="1" spans="1:50" x14ac:dyDescent="0.2">
      <c r="A1" s="2"/>
      <c r="B1" s="2"/>
      <c r="C1" s="2"/>
      <c r="D1" s="11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117"/>
    </row>
    <row r="2" spans="1:50" ht="18" x14ac:dyDescent="0.25">
      <c r="A2" s="2"/>
      <c r="B2" s="228" t="s">
        <v>224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</row>
    <row r="3" spans="1:50" ht="15.75" x14ac:dyDescent="0.25">
      <c r="A3" s="2"/>
      <c r="N3" s="3"/>
      <c r="O3" s="3"/>
      <c r="P3" s="3"/>
      <c r="Q3" s="3"/>
      <c r="R3" s="3"/>
      <c r="S3" s="3"/>
      <c r="T3" s="3"/>
      <c r="U3" s="246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17"/>
    </row>
    <row r="4" spans="1:50" ht="3" customHeight="1" x14ac:dyDescent="0.2">
      <c r="A4" s="2"/>
      <c r="B4" s="2"/>
      <c r="C4" s="2"/>
      <c r="D4" s="117"/>
      <c r="E4" s="2"/>
      <c r="F4" s="117"/>
      <c r="G4" s="2"/>
      <c r="H4" s="117"/>
      <c r="I4" s="2"/>
      <c r="J4" s="117"/>
      <c r="K4" s="2"/>
      <c r="L4" s="117"/>
      <c r="M4" s="2"/>
      <c r="N4" s="117"/>
      <c r="O4" s="2"/>
      <c r="P4" s="117"/>
      <c r="Q4" s="2"/>
      <c r="R4" s="117"/>
      <c r="S4" s="2"/>
      <c r="T4" s="117"/>
      <c r="U4" s="2"/>
      <c r="V4" s="117"/>
      <c r="W4" s="2"/>
      <c r="X4" s="117"/>
      <c r="Y4" s="2"/>
      <c r="Z4" s="2"/>
      <c r="AA4" s="117"/>
      <c r="AB4" s="117"/>
      <c r="AC4" s="2"/>
      <c r="AD4" s="117"/>
      <c r="AE4" s="2"/>
      <c r="AF4" s="117"/>
      <c r="AG4" s="2"/>
      <c r="AH4" s="2"/>
      <c r="AI4" s="117"/>
      <c r="AJ4" s="2"/>
      <c r="AK4" s="117"/>
      <c r="AL4" s="2"/>
      <c r="AM4" s="117"/>
      <c r="AN4" s="2"/>
      <c r="AO4" s="117"/>
      <c r="AP4" s="2"/>
      <c r="AQ4" s="117"/>
      <c r="AR4" s="2"/>
      <c r="AS4" s="2"/>
    </row>
    <row r="5" spans="1:50" ht="52.5" customHeight="1" x14ac:dyDescent="0.2">
      <c r="A5" s="248" t="s">
        <v>17</v>
      </c>
      <c r="B5" s="249"/>
      <c r="C5" s="223" t="s">
        <v>195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5"/>
      <c r="Z5" s="201"/>
      <c r="AA5" s="157" t="s">
        <v>194</v>
      </c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256" t="s">
        <v>196</v>
      </c>
      <c r="AS5" s="256" t="s">
        <v>197</v>
      </c>
      <c r="AT5" s="256" t="s">
        <v>127</v>
      </c>
      <c r="AU5" s="250" t="s">
        <v>125</v>
      </c>
      <c r="AV5" s="264" t="s">
        <v>218</v>
      </c>
      <c r="AW5" s="202" t="s">
        <v>152</v>
      </c>
      <c r="AX5" s="260" t="s">
        <v>226</v>
      </c>
    </row>
    <row r="6" spans="1:50" ht="30" customHeight="1" x14ac:dyDescent="0.2">
      <c r="A6" s="252" t="s">
        <v>19</v>
      </c>
      <c r="B6" s="253"/>
      <c r="C6" s="64" t="s">
        <v>88</v>
      </c>
      <c r="D6" s="64" t="s">
        <v>128</v>
      </c>
      <c r="E6" s="64">
        <v>2</v>
      </c>
      <c r="F6" s="64">
        <v>3</v>
      </c>
      <c r="G6" s="64">
        <v>4</v>
      </c>
      <c r="H6" s="64" t="s">
        <v>79</v>
      </c>
      <c r="I6" s="64" t="s">
        <v>80</v>
      </c>
      <c r="J6" s="64" t="s">
        <v>103</v>
      </c>
      <c r="K6" s="64" t="s">
        <v>104</v>
      </c>
      <c r="L6" s="64" t="s">
        <v>159</v>
      </c>
      <c r="M6" s="64" t="s">
        <v>93</v>
      </c>
      <c r="N6" s="64" t="s">
        <v>94</v>
      </c>
      <c r="O6" s="64" t="s">
        <v>210</v>
      </c>
      <c r="P6" s="64" t="s">
        <v>211</v>
      </c>
      <c r="Q6" s="64" t="s">
        <v>212</v>
      </c>
      <c r="R6" s="64" t="s">
        <v>75</v>
      </c>
      <c r="S6" s="64" t="s">
        <v>162</v>
      </c>
      <c r="T6" s="102" t="s">
        <v>163</v>
      </c>
      <c r="U6" s="102" t="s">
        <v>164</v>
      </c>
      <c r="V6" s="102" t="s">
        <v>107</v>
      </c>
      <c r="W6" s="102" t="s">
        <v>108</v>
      </c>
      <c r="X6" s="64" t="s">
        <v>109</v>
      </c>
      <c r="Y6" s="64" t="s">
        <v>110</v>
      </c>
      <c r="Z6" s="197"/>
      <c r="AA6" s="64">
        <v>11</v>
      </c>
      <c r="AB6" s="102" t="s">
        <v>73</v>
      </c>
      <c r="AC6" s="102" t="s">
        <v>74</v>
      </c>
      <c r="AD6" s="102" t="s">
        <v>113</v>
      </c>
      <c r="AE6" s="102" t="s">
        <v>114</v>
      </c>
      <c r="AF6" s="102" t="s">
        <v>165</v>
      </c>
      <c r="AG6" s="102" t="s">
        <v>166</v>
      </c>
      <c r="AH6" s="102" t="s">
        <v>118</v>
      </c>
      <c r="AI6" s="102" t="s">
        <v>119</v>
      </c>
      <c r="AJ6" s="102" t="s">
        <v>153</v>
      </c>
      <c r="AK6" s="102" t="s">
        <v>154</v>
      </c>
      <c r="AL6" s="102" t="s">
        <v>155</v>
      </c>
      <c r="AM6" s="102" t="s">
        <v>213</v>
      </c>
      <c r="AN6" s="102" t="s">
        <v>214</v>
      </c>
      <c r="AO6" s="102" t="s">
        <v>215</v>
      </c>
      <c r="AP6" s="102" t="s">
        <v>216</v>
      </c>
      <c r="AQ6" s="102" t="s">
        <v>217</v>
      </c>
      <c r="AR6" s="257"/>
      <c r="AS6" s="257"/>
      <c r="AT6" s="257"/>
      <c r="AU6" s="251"/>
      <c r="AV6" s="265"/>
      <c r="AW6" s="203"/>
      <c r="AX6" s="261"/>
    </row>
    <row r="7" spans="1:50" ht="12.75" customHeight="1" x14ac:dyDescent="0.2">
      <c r="A7" s="19"/>
      <c r="B7" s="90" t="s">
        <v>18</v>
      </c>
      <c r="C7" s="19" t="s">
        <v>82</v>
      </c>
      <c r="D7" s="19" t="s">
        <v>82</v>
      </c>
      <c r="E7" s="19" t="s">
        <v>82</v>
      </c>
      <c r="F7" s="19" t="s">
        <v>78</v>
      </c>
      <c r="G7" s="19" t="s">
        <v>82</v>
      </c>
      <c r="H7" s="19" t="s">
        <v>78</v>
      </c>
      <c r="I7" s="19" t="s">
        <v>82</v>
      </c>
      <c r="J7" s="19" t="s">
        <v>78</v>
      </c>
      <c r="K7" s="19" t="s">
        <v>82</v>
      </c>
      <c r="L7" s="19" t="s">
        <v>82</v>
      </c>
      <c r="M7" s="19" t="s">
        <v>78</v>
      </c>
      <c r="N7" s="19" t="s">
        <v>82</v>
      </c>
      <c r="O7" s="19" t="s">
        <v>78</v>
      </c>
      <c r="P7" s="19" t="s">
        <v>78</v>
      </c>
      <c r="Q7" s="19" t="s">
        <v>82</v>
      </c>
      <c r="R7" s="19" t="s">
        <v>78</v>
      </c>
      <c r="S7" s="19" t="s">
        <v>82</v>
      </c>
      <c r="T7" s="19" t="s">
        <v>78</v>
      </c>
      <c r="U7" s="19" t="s">
        <v>82</v>
      </c>
      <c r="V7" s="19" t="s">
        <v>82</v>
      </c>
      <c r="W7" s="19" t="s">
        <v>78</v>
      </c>
      <c r="X7" s="19" t="s">
        <v>82</v>
      </c>
      <c r="Y7" s="19" t="s">
        <v>82</v>
      </c>
      <c r="Z7" s="197"/>
      <c r="AA7" s="19" t="s">
        <v>82</v>
      </c>
      <c r="AB7" s="19" t="s">
        <v>82</v>
      </c>
      <c r="AC7" s="19" t="s">
        <v>78</v>
      </c>
      <c r="AD7" s="19" t="s">
        <v>82</v>
      </c>
      <c r="AE7" s="19" t="s">
        <v>82</v>
      </c>
      <c r="AF7" s="19" t="s">
        <v>78</v>
      </c>
      <c r="AG7" s="19" t="s">
        <v>82</v>
      </c>
      <c r="AH7" s="19" t="s">
        <v>78</v>
      </c>
      <c r="AI7" s="19" t="s">
        <v>82</v>
      </c>
      <c r="AJ7" s="19" t="s">
        <v>78</v>
      </c>
      <c r="AK7" s="19" t="s">
        <v>82</v>
      </c>
      <c r="AL7" s="19" t="s">
        <v>82</v>
      </c>
      <c r="AM7" s="19" t="s">
        <v>82</v>
      </c>
      <c r="AN7" s="19" t="s">
        <v>78</v>
      </c>
      <c r="AO7" s="19" t="s">
        <v>82</v>
      </c>
      <c r="AP7" s="19" t="s">
        <v>78</v>
      </c>
      <c r="AQ7" s="19" t="s">
        <v>82</v>
      </c>
      <c r="AR7" s="169"/>
      <c r="AS7" s="169"/>
      <c r="AT7" s="170"/>
      <c r="AU7" s="90"/>
      <c r="AV7" s="165"/>
      <c r="AW7" s="177"/>
      <c r="AX7" s="90"/>
    </row>
    <row r="8" spans="1:50" x14ac:dyDescent="0.2">
      <c r="A8" s="7" t="s">
        <v>14</v>
      </c>
      <c r="B8" s="7" t="s">
        <v>15</v>
      </c>
      <c r="C8" s="15">
        <v>2</v>
      </c>
      <c r="D8" s="15">
        <v>3</v>
      </c>
      <c r="E8" s="15">
        <v>2</v>
      </c>
      <c r="F8" s="15">
        <v>2</v>
      </c>
      <c r="G8" s="15">
        <v>3</v>
      </c>
      <c r="H8" s="15">
        <v>3</v>
      </c>
      <c r="I8" s="15">
        <v>3</v>
      </c>
      <c r="J8" s="15">
        <v>2</v>
      </c>
      <c r="K8" s="15">
        <v>2</v>
      </c>
      <c r="L8" s="15">
        <v>3</v>
      </c>
      <c r="M8" s="15">
        <v>2</v>
      </c>
      <c r="N8" s="15">
        <v>3</v>
      </c>
      <c r="O8" s="15">
        <v>3</v>
      </c>
      <c r="P8" s="15">
        <v>2</v>
      </c>
      <c r="Q8" s="15">
        <v>3</v>
      </c>
      <c r="R8" s="15">
        <v>2</v>
      </c>
      <c r="S8" s="15">
        <v>3</v>
      </c>
      <c r="T8" s="15">
        <v>2</v>
      </c>
      <c r="U8" s="15">
        <v>2</v>
      </c>
      <c r="V8" s="15">
        <v>3</v>
      </c>
      <c r="W8" s="113">
        <v>3</v>
      </c>
      <c r="X8" s="15">
        <v>3</v>
      </c>
      <c r="Y8" s="15">
        <v>4</v>
      </c>
      <c r="Z8" s="242"/>
      <c r="AA8" s="15">
        <v>2</v>
      </c>
      <c r="AB8" s="113">
        <v>2</v>
      </c>
      <c r="AC8" s="113">
        <v>2</v>
      </c>
      <c r="AD8" s="113">
        <v>2</v>
      </c>
      <c r="AE8" s="113">
        <v>3</v>
      </c>
      <c r="AF8" s="113">
        <v>2</v>
      </c>
      <c r="AG8" s="113">
        <v>3</v>
      </c>
      <c r="AH8" s="113">
        <v>2</v>
      </c>
      <c r="AI8" s="113">
        <v>3</v>
      </c>
      <c r="AJ8" s="113">
        <v>2</v>
      </c>
      <c r="AK8" s="113">
        <v>3</v>
      </c>
      <c r="AL8" s="113">
        <v>2</v>
      </c>
      <c r="AM8" s="113">
        <v>3</v>
      </c>
      <c r="AN8" s="113">
        <v>2</v>
      </c>
      <c r="AO8" s="113">
        <v>3</v>
      </c>
      <c r="AP8" s="113">
        <v>2</v>
      </c>
      <c r="AQ8" s="113">
        <v>2</v>
      </c>
      <c r="AR8" s="113">
        <v>17</v>
      </c>
      <c r="AS8" s="113">
        <v>26</v>
      </c>
      <c r="AT8" s="113">
        <v>17</v>
      </c>
      <c r="AU8" s="113">
        <f>SUM(AR8:AT8)</f>
        <v>60</v>
      </c>
      <c r="AV8" s="113">
        <v>40</v>
      </c>
      <c r="AW8" s="147" t="s">
        <v>201</v>
      </c>
      <c r="AX8" s="15">
        <v>100</v>
      </c>
    </row>
    <row r="9" spans="1:50" x14ac:dyDescent="0.2">
      <c r="A9" s="10">
        <v>1</v>
      </c>
      <c r="B9" s="109">
        <f>'נוסח ב'!B18</f>
        <v>0</v>
      </c>
      <c r="C9" s="187">
        <f>IF('נוסח ב'!C18="נכון",2,IF('נוסח ב'!C18="חלקי",1,0))</f>
        <v>0</v>
      </c>
      <c r="D9" s="187">
        <f>IF('נוסח ב'!D18="נכון",3,IF('נוסח ב'!D18="חלקי",1,0))</f>
        <v>0</v>
      </c>
      <c r="E9" s="187">
        <f>IF('נוסח ב'!E18="נכון",2,0)</f>
        <v>0</v>
      </c>
      <c r="F9" s="187">
        <f>IF('נוסח ב'!F18="ב",2,0)</f>
        <v>0</v>
      </c>
      <c r="G9" s="187">
        <f>IF('נוסח ב'!G18="נכון",3,IF('נוסח ב'!G18="חלקי",1,0))</f>
        <v>0</v>
      </c>
      <c r="H9" s="187">
        <f>IF('נוסח ב'!H18="נכון",3,IF('נוסח ב'!H18="חלקי",1,0))</f>
        <v>0</v>
      </c>
      <c r="I9" s="187">
        <f>IF('נוסח ב'!I18="נכון",3,IF('נוסח ב'!I18="חלקי",2,0))</f>
        <v>0</v>
      </c>
      <c r="J9" s="187">
        <f>IF('נוסח ב'!J18="נכון",2,IF('נוסח ב'!J18="חלקי",1,0))</f>
        <v>0</v>
      </c>
      <c r="K9" s="187">
        <f>IF('נוסח ב'!K18="נכון",2,0)</f>
        <v>0</v>
      </c>
      <c r="L9" s="187">
        <f>IF('נוסח ב'!L18="נכון",3,IF('נוסח ב'!L18="חלקי",1,0))</f>
        <v>0</v>
      </c>
      <c r="M9" s="187">
        <f>IF('נוסח ב'!M18=4,2,0)</f>
        <v>0</v>
      </c>
      <c r="N9" s="187">
        <f>IF('נוסח ב'!N18="נכון",3,IF('נוסח ב'!N18="חלקי",1,0))</f>
        <v>0</v>
      </c>
      <c r="O9" s="187">
        <f>IF('נוסח ב'!O18="נכון",3,IF('נוסח ב'!O18="חלקי - 2 נקודות",2,IF('נוסח ב'!O18="חלקי - נקודה 1",1,0)))</f>
        <v>0</v>
      </c>
      <c r="P9" s="187">
        <f>IF('נוסח ב'!P18="ד",2,0)</f>
        <v>0</v>
      </c>
      <c r="Q9" s="187">
        <f>IF('נוסח ב'!Q18="נכון",3,IF('נוסח ב'!Q18="חלקי",2,0))</f>
        <v>0</v>
      </c>
      <c r="R9" s="187">
        <f>IF('נוסח ב'!R18=3,2,0)</f>
        <v>0</v>
      </c>
      <c r="S9" s="187">
        <f>IF('נוסח ב'!S18="נכון",3,IF('נוסח ב'!S18="חלקי",2,0))</f>
        <v>0</v>
      </c>
      <c r="T9" s="187">
        <f>IF('נוסח ב'!T18=2,2,0)</f>
        <v>0</v>
      </c>
      <c r="U9" s="188">
        <f>IF('נוסח ב'!U18="נכון",2,IF('נוסח ב'!U18="חלקי",1,0))</f>
        <v>0</v>
      </c>
      <c r="V9" s="188">
        <f>IF('נוסח ב'!V18="נכון",3,IF('נוסח ב'!V18="חלקי - 2 נקודות",2,IF('נוסח ב'!V18="חלקי - נקודה 1",1,0)))</f>
        <v>0</v>
      </c>
      <c r="W9" s="187">
        <f>IF('נוסח ב'!W18="3 תשובות נכונות",3,IF('נוסח ב'!W18="2 תשובות נכונות",2,IF('נוסח ב'!W18="תשובה נכונה אחת",1,0)))</f>
        <v>0</v>
      </c>
      <c r="X9" s="187">
        <f>IF('נוסח ב'!X18="נכון",3,IF('נוסח ב'!X18="חלקי",1,0))</f>
        <v>0</v>
      </c>
      <c r="Y9" s="189">
        <f>IF('נוסח ב'!Y18="צוינו 4 מרכיבים",4,IF('נוסח ב'!Y18="צוינו 3 מרכיבים",3,IF('נוסח ב'!Y18="צוינו 2 מרכיבים",2,IF('נוסח ב'!Y18="צוין מרכיב 1",1,0))))</f>
        <v>0</v>
      </c>
      <c r="Z9" s="243"/>
      <c r="AA9" s="190">
        <f>IF('נוסח ב'!AA18="נכון",2,0)</f>
        <v>0</v>
      </c>
      <c r="AB9" s="190">
        <f>IF('נוסח ב'!AB18="נכון",2,0)</f>
        <v>0</v>
      </c>
      <c r="AC9" s="191">
        <f>IF('נוסח ב'!AC18=1,2,0)</f>
        <v>0</v>
      </c>
      <c r="AD9" s="191">
        <f>IF('נוסח ב'!AD18="נכון",2,0)</f>
        <v>0</v>
      </c>
      <c r="AE9" s="191">
        <f>IF('נוסח ב'!AE18="נכון",3,IF('נוסח ב'!AE18="חלקי",1,0))</f>
        <v>0</v>
      </c>
      <c r="AF9" s="187">
        <f>IF('נוסח ב'!AF18=1,2,0)</f>
        <v>0</v>
      </c>
      <c r="AG9" s="187">
        <f>IF('נוסח ב'!AG18="נכון",3,IF('נוסח ב'!AG18="חלקי",1,0))</f>
        <v>0</v>
      </c>
      <c r="AH9" s="187">
        <f>IF('נוסח ב'!AH18=4,2,0)</f>
        <v>0</v>
      </c>
      <c r="AI9" s="187">
        <f>IF('נוסח ב'!AI18="נכון",3,IF('נוסח ב'!AI18="חלקי",2,0))</f>
        <v>0</v>
      </c>
      <c r="AJ9" s="187">
        <f>IF('נוסח ב'!AJ18="נכון",2,0)</f>
        <v>0</v>
      </c>
      <c r="AK9" s="188">
        <f>IF('נוסח ב'!AK18="נכון",3,IF('נוסח ב'!AK18="חלקי - 2 נקודות",2,IF('נוסח ב'!AK18="חלקי - נקודה 1",1,0)))</f>
        <v>0</v>
      </c>
      <c r="AL9" s="187">
        <f>IF('נוסח ב'!AL18="נכון",2,0)</f>
        <v>0</v>
      </c>
      <c r="AM9" s="187">
        <f>IF('נוסח ב'!AM18="נכון",3,IF('נוסח ב'!AM18="חלקי",2,0))</f>
        <v>0</v>
      </c>
      <c r="AN9" s="192">
        <f>IF('נוסח ב'!AN18=2,2,0)</f>
        <v>0</v>
      </c>
      <c r="AO9" s="192">
        <f>IF('נוסח ב'!AO18="נכון",3,IF('נוסח ב'!AO18="חלקי - 2 נקודות",2,IF('נוסח ב'!AO18="חלקי - נקודה 1",1,0)))</f>
        <v>0</v>
      </c>
      <c r="AP9" s="192">
        <f>IF('נוסח ב'!AP18="ד",2,0)</f>
        <v>0</v>
      </c>
      <c r="AQ9" s="192">
        <f>IF('נוסח ב'!AQ18="נכון",2,0)</f>
        <v>0</v>
      </c>
      <c r="AR9" s="193">
        <f t="shared" ref="AR9:AR53" si="0">SUM(C9:G9,R9,S9)</f>
        <v>0</v>
      </c>
      <c r="AS9" s="193">
        <f t="shared" ref="AS9:AS53" si="1">SUM(H9:Q9)</f>
        <v>0</v>
      </c>
      <c r="AT9" s="193">
        <f t="shared" ref="AT9:AT53" si="2">SUM(T9:Y9)</f>
        <v>0</v>
      </c>
      <c r="AU9" s="194">
        <f t="shared" ref="AU9:AU53" si="3">SUM(C9:Y9)</f>
        <v>0</v>
      </c>
      <c r="AV9" s="195">
        <f>SUM(AA9:AQ9)</f>
        <v>0</v>
      </c>
      <c r="AW9" s="196">
        <f>'נוסח ב'!AS18</f>
        <v>0</v>
      </c>
      <c r="AX9" s="86">
        <f>SUM(AR9:AT9,AV9)-AW9</f>
        <v>0</v>
      </c>
    </row>
    <row r="10" spans="1:50" x14ac:dyDescent="0.2">
      <c r="A10" s="10">
        <v>2</v>
      </c>
      <c r="B10" s="109">
        <f>'נוסח ב'!B19</f>
        <v>0</v>
      </c>
      <c r="C10" s="187">
        <f>IF('נוסח ב'!C19="נכון",2,IF('נוסח ב'!C19="חלקי",1,0))</f>
        <v>0</v>
      </c>
      <c r="D10" s="187">
        <f>IF('נוסח ב'!D19="נכון",3,IF('נוסח ב'!D19="חלקי",1,0))</f>
        <v>0</v>
      </c>
      <c r="E10" s="187">
        <f>IF('נוסח ב'!E19="נכון",2,0)</f>
        <v>0</v>
      </c>
      <c r="F10" s="187">
        <f>IF('נוסח ב'!F19="ב",2,0)</f>
        <v>0</v>
      </c>
      <c r="G10" s="187">
        <f>IF('נוסח ב'!G19="נכון",3,IF('נוסח ב'!G19="חלקי",1,0))</f>
        <v>0</v>
      </c>
      <c r="H10" s="187">
        <f>IF('נוסח ב'!H19="נכון",3,IF('נוסח ב'!H19="חלקי",1,0))</f>
        <v>0</v>
      </c>
      <c r="I10" s="187">
        <f>IF('נוסח ב'!I19="נכון",3,IF('נוסח ב'!I19="חלקי",2,0))</f>
        <v>0</v>
      </c>
      <c r="J10" s="187">
        <f>IF('נוסח ב'!J19="נכון",2,IF('נוסח ב'!J19="חלקי",1,0))</f>
        <v>0</v>
      </c>
      <c r="K10" s="187">
        <f>IF('נוסח ב'!K19="נכון",2,0)</f>
        <v>0</v>
      </c>
      <c r="L10" s="187">
        <f>IF('נוסח ב'!L19="נכון",3,IF('נוסח ב'!L19="חלקי",1,0))</f>
        <v>0</v>
      </c>
      <c r="M10" s="187">
        <f>IF('נוסח ב'!M19=4,2,0)</f>
        <v>0</v>
      </c>
      <c r="N10" s="187">
        <f>IF('נוסח ב'!N19="נכון",3,IF('נוסח ב'!N19="חלקי",1,0))</f>
        <v>0</v>
      </c>
      <c r="O10" s="187">
        <f>IF('נוסח ב'!O19="נכון",3,IF('נוסח ב'!O19="חלקי - 2 נקודות",2,IF('נוסח ב'!O19="חלקי - נקודה 1",1,0)))</f>
        <v>0</v>
      </c>
      <c r="P10" s="187">
        <f>IF('נוסח ב'!P19="ד",2,0)</f>
        <v>0</v>
      </c>
      <c r="Q10" s="187">
        <f>IF('נוסח ב'!Q19="נכון",3,IF('נוסח ב'!Q19="חלקי",2,0))</f>
        <v>0</v>
      </c>
      <c r="R10" s="187">
        <f>IF('נוסח ב'!R19=3,2,0)</f>
        <v>0</v>
      </c>
      <c r="S10" s="187">
        <f>IF('נוסח ב'!S19="נכון",3,IF('נוסח ב'!S19="חלקי",2,0))</f>
        <v>0</v>
      </c>
      <c r="T10" s="187">
        <f>IF('נוסח ב'!T19=2,2,0)</f>
        <v>0</v>
      </c>
      <c r="U10" s="188">
        <f>IF('נוסח ב'!U19="נכון",2,IF('נוסח ב'!U19="חלקי",1,0))</f>
        <v>0</v>
      </c>
      <c r="V10" s="188">
        <f>IF('נוסח ב'!V19="נכון",3,IF('נוסח ב'!V19="חלקי - 2 נקודות",2,IF('נוסח ב'!V19="חלקי - נקודה 1",1,0)))</f>
        <v>0</v>
      </c>
      <c r="W10" s="187">
        <f>IF('נוסח ב'!W19="3 תשובות נכונות",3,IF('נוסח ב'!W19="2 תשובות נכונות",2,IF('נוסח ב'!W19="תשובה נכונה אחת",1,0)))</f>
        <v>0</v>
      </c>
      <c r="X10" s="187">
        <f>IF('נוסח ב'!X19="נכון",3,IF('נוסח ב'!X19="חלקי",1,0))</f>
        <v>0</v>
      </c>
      <c r="Y10" s="189">
        <f>IF('נוסח ב'!Y19="צוינו 4 מרכיבים",4,IF('נוסח ב'!Y19="צוינו 3 מרכיבים",3,IF('נוסח ב'!Y19="צוינו 2 מרכיבים",2,IF('נוסח ב'!Y19="צוין מרכיב 1",1,0))))</f>
        <v>0</v>
      </c>
      <c r="Z10" s="197"/>
      <c r="AA10" s="190">
        <f>IF('נוסח ב'!AA19="נכון",2,0)</f>
        <v>0</v>
      </c>
      <c r="AB10" s="190">
        <f>IF('נוסח ב'!AB19="נכון",2,0)</f>
        <v>0</v>
      </c>
      <c r="AC10" s="191">
        <f>IF('נוסח ב'!AC19=1,2,0)</f>
        <v>0</v>
      </c>
      <c r="AD10" s="191">
        <f>IF('נוסח ב'!AD19="נכון",2,0)</f>
        <v>0</v>
      </c>
      <c r="AE10" s="191">
        <f>IF('נוסח ב'!AE19="נכון",3,IF('נוסח ב'!AE19="חלקי",1,0))</f>
        <v>0</v>
      </c>
      <c r="AF10" s="187">
        <f>IF('נוסח ב'!AF19=1,2,0)</f>
        <v>0</v>
      </c>
      <c r="AG10" s="187">
        <f>IF('נוסח ב'!AG19="נכון",3,IF('נוסח ב'!AG19="חלקי",1,0))</f>
        <v>0</v>
      </c>
      <c r="AH10" s="187">
        <f>IF('נוסח ב'!AH19=4,2,0)</f>
        <v>0</v>
      </c>
      <c r="AI10" s="187">
        <f>IF('נוסח ב'!AI19="נכון",3,IF('נוסח ב'!AI19="חלקי",2,0))</f>
        <v>0</v>
      </c>
      <c r="AJ10" s="187">
        <f>IF('נוסח ב'!AJ19="נכון",2,0)</f>
        <v>0</v>
      </c>
      <c r="AK10" s="188">
        <f>IF('נוסח ב'!AK19="נכון",3,IF('נוסח ב'!AK19="חלקי - 2 נקודות",2,IF('נוסח ב'!AK19="חלקי - נקודה 1",1,0)))</f>
        <v>0</v>
      </c>
      <c r="AL10" s="187">
        <f>IF('נוסח ב'!AL19="נכון",2,0)</f>
        <v>0</v>
      </c>
      <c r="AM10" s="187">
        <f>IF('נוסח ב'!AM19="נכון",3,IF('נוסח ב'!AM19="חלקי",2,0))</f>
        <v>0</v>
      </c>
      <c r="AN10" s="192">
        <f>IF('נוסח ב'!AN19=2,2,0)</f>
        <v>0</v>
      </c>
      <c r="AO10" s="192">
        <f>IF('נוסח ב'!AO19="נכון",3,IF('נוסח ב'!AO19="חלקי - 2 נקודות",2,IF('נוסח ב'!AO19="חלקי - נקודה 1",1,0)))</f>
        <v>0</v>
      </c>
      <c r="AP10" s="192">
        <f>IF('נוסח ב'!AP19="ד",2,0)</f>
        <v>0</v>
      </c>
      <c r="AQ10" s="192">
        <f>IF('נוסח ב'!AQ19="נכון",2,0)</f>
        <v>0</v>
      </c>
      <c r="AR10" s="193">
        <f t="shared" si="0"/>
        <v>0</v>
      </c>
      <c r="AS10" s="193">
        <f t="shared" si="1"/>
        <v>0</v>
      </c>
      <c r="AT10" s="193">
        <f t="shared" si="2"/>
        <v>0</v>
      </c>
      <c r="AU10" s="194">
        <f t="shared" si="3"/>
        <v>0</v>
      </c>
      <c r="AV10" s="195">
        <f t="shared" ref="AV10:AV53" si="4">SUM(AA10:AQ10)</f>
        <v>0</v>
      </c>
      <c r="AW10" s="196">
        <f>'נוסח ב'!AS19</f>
        <v>0</v>
      </c>
      <c r="AX10" s="86">
        <f t="shared" ref="AX10:AX53" si="5">SUM(AR10:AT10,AV10)-AW10</f>
        <v>0</v>
      </c>
    </row>
    <row r="11" spans="1:50" x14ac:dyDescent="0.2">
      <c r="A11" s="10">
        <v>3</v>
      </c>
      <c r="B11" s="109">
        <f>'נוסח ב'!B20</f>
        <v>0</v>
      </c>
      <c r="C11" s="187">
        <f>IF('נוסח ב'!C20="נכון",2,IF('נוסח ב'!C20="חלקי",1,0))</f>
        <v>0</v>
      </c>
      <c r="D11" s="187">
        <f>IF('נוסח ב'!D20="נכון",3,IF('נוסח ב'!D20="חלקי",1,0))</f>
        <v>0</v>
      </c>
      <c r="E11" s="187">
        <f>IF('נוסח ב'!E20="נכון",2,0)</f>
        <v>0</v>
      </c>
      <c r="F11" s="187">
        <f>IF('נוסח ב'!F20="ב",2,0)</f>
        <v>0</v>
      </c>
      <c r="G11" s="187">
        <f>IF('נוסח ב'!G20="נכון",3,IF('נוסח ב'!G20="חלקי",1,0))</f>
        <v>0</v>
      </c>
      <c r="H11" s="187">
        <f>IF('נוסח ב'!H20="נכון",3,IF('נוסח ב'!H20="חלקי",1,0))</f>
        <v>0</v>
      </c>
      <c r="I11" s="187">
        <f>IF('נוסח ב'!I20="נכון",3,IF('נוסח ב'!I20="חלקי",2,0))</f>
        <v>0</v>
      </c>
      <c r="J11" s="187">
        <f>IF('נוסח ב'!J20="נכון",2,IF('נוסח ב'!J20="חלקי",1,0))</f>
        <v>0</v>
      </c>
      <c r="K11" s="187">
        <f>IF('נוסח ב'!K20="נכון",2,0)</f>
        <v>0</v>
      </c>
      <c r="L11" s="187">
        <f>IF('נוסח ב'!L20="נכון",3,IF('נוסח ב'!L20="חלקי",1,0))</f>
        <v>0</v>
      </c>
      <c r="M11" s="187">
        <f>IF('נוסח ב'!M20=4,2,0)</f>
        <v>0</v>
      </c>
      <c r="N11" s="187">
        <f>IF('נוסח ב'!N20="נכון",3,IF('נוסח ב'!N20="חלקי",1,0))</f>
        <v>0</v>
      </c>
      <c r="O11" s="187">
        <f>IF('נוסח ב'!O20="נכון",3,IF('נוסח ב'!O20="חלקי - 2 נקודות",2,IF('נוסח ב'!O20="חלקי - נקודה 1",1,0)))</f>
        <v>0</v>
      </c>
      <c r="P11" s="187">
        <f>IF('נוסח ב'!P20="ד",2,0)</f>
        <v>0</v>
      </c>
      <c r="Q11" s="187">
        <f>IF('נוסח ב'!Q20="נכון",3,IF('נוסח ב'!Q20="חלקי",2,0))</f>
        <v>0</v>
      </c>
      <c r="R11" s="187">
        <f>IF('נוסח ב'!R20=3,2,0)</f>
        <v>0</v>
      </c>
      <c r="S11" s="187">
        <f>IF('נוסח ב'!S20="נכון",3,IF('נוסח ב'!S20="חלקי",2,0))</f>
        <v>0</v>
      </c>
      <c r="T11" s="187">
        <f>IF('נוסח ב'!T20=2,2,0)</f>
        <v>0</v>
      </c>
      <c r="U11" s="188">
        <f>IF('נוסח ב'!U20="נכון",2,IF('נוסח ב'!U20="חלקי",1,0))</f>
        <v>0</v>
      </c>
      <c r="V11" s="188">
        <f>IF('נוסח ב'!V20="נכון",3,IF('נוסח ב'!V20="חלקי - 2 נקודות",2,IF('נוסח ב'!V20="חלקי - נקודה 1",1,0)))</f>
        <v>0</v>
      </c>
      <c r="W11" s="187">
        <f>IF('נוסח ב'!W20="3 תשובות נכונות",3,IF('נוסח ב'!W20="2 תשובות נכונות",2,IF('נוסח ב'!W20="תשובה נכונה אחת",1,0)))</f>
        <v>0</v>
      </c>
      <c r="X11" s="187">
        <f>IF('נוסח ב'!X20="נכון",3,IF('נוסח ב'!X20="חלקי",1,0))</f>
        <v>0</v>
      </c>
      <c r="Y11" s="189">
        <f>IF('נוסח ב'!Y20="צוינו 4 מרכיבים",4,IF('נוסח ב'!Y20="צוינו 3 מרכיבים",3,IF('נוסח ב'!Y20="צוינו 2 מרכיבים",2,IF('נוסח ב'!Y20="צוין מרכיב 1",1,0))))</f>
        <v>0</v>
      </c>
      <c r="Z11" s="242"/>
      <c r="AA11" s="190">
        <f>IF('נוסח ב'!AA20="נכון",2,0)</f>
        <v>0</v>
      </c>
      <c r="AB11" s="190">
        <f>IF('נוסח ב'!AB20="נכון",2,0)</f>
        <v>0</v>
      </c>
      <c r="AC11" s="191">
        <f>IF('נוסח ב'!AC20=1,2,0)</f>
        <v>0</v>
      </c>
      <c r="AD11" s="191">
        <f>IF('נוסח ב'!AD20="נכון",2,0)</f>
        <v>0</v>
      </c>
      <c r="AE11" s="191">
        <f>IF('נוסח ב'!AE20="נכון",3,IF('נוסח ב'!AE20="חלקי",1,0))</f>
        <v>0</v>
      </c>
      <c r="AF11" s="187">
        <f>IF('נוסח ב'!AF20=1,2,0)</f>
        <v>0</v>
      </c>
      <c r="AG11" s="187">
        <f>IF('נוסח ב'!AG20="נכון",3,IF('נוסח ב'!AG20="חלקי",1,0))</f>
        <v>0</v>
      </c>
      <c r="AH11" s="187">
        <f>IF('נוסח ב'!AH20=4,2,0)</f>
        <v>0</v>
      </c>
      <c r="AI11" s="187">
        <f>IF('נוסח ב'!AI20="נכון",3,IF('נוסח ב'!AI20="חלקי",2,0))</f>
        <v>0</v>
      </c>
      <c r="AJ11" s="187">
        <f>IF('נוסח ב'!AJ20="נכון",2,0)</f>
        <v>0</v>
      </c>
      <c r="AK11" s="188">
        <f>IF('נוסח ב'!AK20="נכון",3,IF('נוסח ב'!AK20="חלקי - 2 נקודות",2,IF('נוסח ב'!AK20="חלקי - נקודה 1",1,0)))</f>
        <v>0</v>
      </c>
      <c r="AL11" s="187">
        <f>IF('נוסח ב'!AL20="נכון",2,0)</f>
        <v>0</v>
      </c>
      <c r="AM11" s="187">
        <f>IF('נוסח ב'!AM20="נכון",3,IF('נוסח ב'!AM20="חלקי",2,0))</f>
        <v>0</v>
      </c>
      <c r="AN11" s="192">
        <f>IF('נוסח ב'!AN20=2,2,0)</f>
        <v>0</v>
      </c>
      <c r="AO11" s="192">
        <f>IF('נוסח ב'!AO20="נכון",3,IF('נוסח ב'!AO20="חלקי - 2 נקודות",2,IF('נוסח ב'!AO20="חלקי - נקודה 1",1,0)))</f>
        <v>0</v>
      </c>
      <c r="AP11" s="192">
        <f>IF('נוסח ב'!AP20="ד",2,0)</f>
        <v>0</v>
      </c>
      <c r="AQ11" s="192">
        <f>IF('נוסח ב'!AQ20="נכון",2,0)</f>
        <v>0</v>
      </c>
      <c r="AR11" s="193">
        <f t="shared" si="0"/>
        <v>0</v>
      </c>
      <c r="AS11" s="193">
        <f t="shared" si="1"/>
        <v>0</v>
      </c>
      <c r="AT11" s="193">
        <f t="shared" si="2"/>
        <v>0</v>
      </c>
      <c r="AU11" s="194">
        <f t="shared" si="3"/>
        <v>0</v>
      </c>
      <c r="AV11" s="195">
        <f t="shared" si="4"/>
        <v>0</v>
      </c>
      <c r="AW11" s="196">
        <f>'נוסח ב'!AS20</f>
        <v>0</v>
      </c>
      <c r="AX11" s="86">
        <f t="shared" si="5"/>
        <v>0</v>
      </c>
    </row>
    <row r="12" spans="1:50" x14ac:dyDescent="0.2">
      <c r="A12" s="10">
        <v>4</v>
      </c>
      <c r="B12" s="109">
        <f>'נוסח ב'!B21</f>
        <v>0</v>
      </c>
      <c r="C12" s="187">
        <f>IF('נוסח ב'!C21="נכון",2,IF('נוסח ב'!C21="חלקי",1,0))</f>
        <v>0</v>
      </c>
      <c r="D12" s="187">
        <f>IF('נוסח ב'!D21="נכון",3,IF('נוסח ב'!D21="חלקי",1,0))</f>
        <v>0</v>
      </c>
      <c r="E12" s="187">
        <f>IF('נוסח ב'!E21="נכון",2,0)</f>
        <v>0</v>
      </c>
      <c r="F12" s="187">
        <f>IF('נוסח ב'!F21="ב",2,0)</f>
        <v>0</v>
      </c>
      <c r="G12" s="187">
        <f>IF('נוסח ב'!G21="נכון",3,IF('נוסח ב'!G21="חלקי",1,0))</f>
        <v>0</v>
      </c>
      <c r="H12" s="187">
        <f>IF('נוסח ב'!H21="נכון",3,IF('נוסח ב'!H21="חלקי",1,0))</f>
        <v>0</v>
      </c>
      <c r="I12" s="187">
        <f>IF('נוסח ב'!I21="נכון",3,IF('נוסח ב'!I21="חלקי",2,0))</f>
        <v>0</v>
      </c>
      <c r="J12" s="187">
        <f>IF('נוסח ב'!J21="נכון",2,IF('נוסח ב'!J21="חלקי",1,0))</f>
        <v>0</v>
      </c>
      <c r="K12" s="187">
        <f>IF('נוסח ב'!K21="נכון",2,0)</f>
        <v>0</v>
      </c>
      <c r="L12" s="187">
        <f>IF('נוסח ב'!L21="נכון",3,IF('נוסח ב'!L21="חלקי",1,0))</f>
        <v>0</v>
      </c>
      <c r="M12" s="187">
        <f>IF('נוסח ב'!M21=4,2,0)</f>
        <v>0</v>
      </c>
      <c r="N12" s="187">
        <f>IF('נוסח ב'!N21="נכון",3,IF('נוסח ב'!N21="חלקי",1,0))</f>
        <v>0</v>
      </c>
      <c r="O12" s="187">
        <f>IF('נוסח ב'!O21="נכון",3,IF('נוסח ב'!O21="חלקי - 2 נקודות",2,IF('נוסח ב'!O21="חלקי - נקודה 1",1,0)))</f>
        <v>0</v>
      </c>
      <c r="P12" s="187">
        <f>IF('נוסח ב'!P21="ד",2,0)</f>
        <v>0</v>
      </c>
      <c r="Q12" s="187">
        <f>IF('נוסח ב'!Q21="נכון",3,IF('נוסח ב'!Q21="חלקי",2,0))</f>
        <v>0</v>
      </c>
      <c r="R12" s="187">
        <f>IF('נוסח ב'!R21=3,2,0)</f>
        <v>0</v>
      </c>
      <c r="S12" s="187">
        <f>IF('נוסח ב'!S21="נכון",3,IF('נוסח ב'!S21="חלקי",2,0))</f>
        <v>0</v>
      </c>
      <c r="T12" s="187">
        <f>IF('נוסח ב'!T21=2,2,0)</f>
        <v>0</v>
      </c>
      <c r="U12" s="188">
        <f>IF('נוסח ב'!U21="נכון",2,IF('נוסח ב'!U21="חלקי",1,0))</f>
        <v>0</v>
      </c>
      <c r="V12" s="188">
        <f>IF('נוסח ב'!V21="נכון",3,IF('נוסח ב'!V21="חלקי - 2 נקודות",2,IF('נוסח ב'!V21="חלקי - נקודה 1",1,0)))</f>
        <v>0</v>
      </c>
      <c r="W12" s="187">
        <f>IF('נוסח ב'!W21="3 תשובות נכונות",3,IF('נוסח ב'!W21="2 תשובות נכונות",2,IF('נוסח ב'!W21="תשובה נכונה אחת",1,0)))</f>
        <v>0</v>
      </c>
      <c r="X12" s="187">
        <f>IF('נוסח ב'!X21="נכון",3,IF('נוסח ב'!X21="חלקי",1,0))</f>
        <v>0</v>
      </c>
      <c r="Y12" s="189">
        <f>IF('נוסח ב'!Y21="צוינו 4 מרכיבים",4,IF('נוסח ב'!Y21="צוינו 3 מרכיבים",3,IF('נוסח ב'!Y21="צוינו 2 מרכיבים",2,IF('נוסח ב'!Y21="צוין מרכיב 1",1,0))))</f>
        <v>0</v>
      </c>
      <c r="Z12" s="243"/>
      <c r="AA12" s="190">
        <f>IF('נוסח ב'!AA21="נכון",2,0)</f>
        <v>0</v>
      </c>
      <c r="AB12" s="190">
        <f>IF('נוסח ב'!AB21="נכון",2,0)</f>
        <v>0</v>
      </c>
      <c r="AC12" s="191">
        <f>IF('נוסח ב'!AC21=1,2,0)</f>
        <v>0</v>
      </c>
      <c r="AD12" s="191">
        <f>IF('נוסח ב'!AD21="נכון",2,0)</f>
        <v>0</v>
      </c>
      <c r="AE12" s="191">
        <f>IF('נוסח ב'!AE21="נכון",3,IF('נוסח ב'!AE21="חלקי",1,0))</f>
        <v>0</v>
      </c>
      <c r="AF12" s="187">
        <f>IF('נוסח ב'!AF21=1,2,0)</f>
        <v>0</v>
      </c>
      <c r="AG12" s="187">
        <f>IF('נוסח ב'!AG21="נכון",3,IF('נוסח ב'!AG21="חלקי",1,0))</f>
        <v>0</v>
      </c>
      <c r="AH12" s="187">
        <f>IF('נוסח ב'!AH21=4,2,0)</f>
        <v>0</v>
      </c>
      <c r="AI12" s="187">
        <f>IF('נוסח ב'!AI21="נכון",3,IF('נוסח ב'!AI21="חלקי",2,0))</f>
        <v>0</v>
      </c>
      <c r="AJ12" s="187">
        <f>IF('נוסח ב'!AJ21="נכון",2,0)</f>
        <v>0</v>
      </c>
      <c r="AK12" s="188">
        <f>IF('נוסח ב'!AK21="נכון",3,IF('נוסח ב'!AK21="חלקי - 2 נקודות",2,IF('נוסח ב'!AK21="חלקי - נקודה 1",1,0)))</f>
        <v>0</v>
      </c>
      <c r="AL12" s="187">
        <f>IF('נוסח ב'!AL21="נכון",2,0)</f>
        <v>0</v>
      </c>
      <c r="AM12" s="187">
        <f>IF('נוסח ב'!AM21="נכון",3,IF('נוסח ב'!AM21="חלקי",2,0))</f>
        <v>0</v>
      </c>
      <c r="AN12" s="192">
        <f>IF('נוסח ב'!AN21=2,2,0)</f>
        <v>0</v>
      </c>
      <c r="AO12" s="192">
        <f>IF('נוסח ב'!AO21="נכון",3,IF('נוסח ב'!AO21="חלקי - 2 נקודות",2,IF('נוסח ב'!AO21="חלקי - נקודה 1",1,0)))</f>
        <v>0</v>
      </c>
      <c r="AP12" s="192">
        <f>IF('נוסח ב'!AP21="ד",2,0)</f>
        <v>0</v>
      </c>
      <c r="AQ12" s="192">
        <f>IF('נוסח ב'!AQ21="נכון",2,0)</f>
        <v>0</v>
      </c>
      <c r="AR12" s="193">
        <f t="shared" si="0"/>
        <v>0</v>
      </c>
      <c r="AS12" s="193">
        <f t="shared" si="1"/>
        <v>0</v>
      </c>
      <c r="AT12" s="193">
        <f t="shared" si="2"/>
        <v>0</v>
      </c>
      <c r="AU12" s="194">
        <f t="shared" si="3"/>
        <v>0</v>
      </c>
      <c r="AV12" s="195">
        <f t="shared" si="4"/>
        <v>0</v>
      </c>
      <c r="AW12" s="196">
        <f>'נוסח ב'!AS21</f>
        <v>0</v>
      </c>
      <c r="AX12" s="86">
        <f t="shared" si="5"/>
        <v>0</v>
      </c>
    </row>
    <row r="13" spans="1:50" x14ac:dyDescent="0.2">
      <c r="A13" s="10">
        <v>5</v>
      </c>
      <c r="B13" s="109">
        <f>'נוסח ב'!B22</f>
        <v>0</v>
      </c>
      <c r="C13" s="187">
        <f>IF('נוסח ב'!C22="נכון",2,IF('נוסח ב'!C22="חלקי",1,0))</f>
        <v>0</v>
      </c>
      <c r="D13" s="187">
        <f>IF('נוסח ב'!D22="נכון",3,IF('נוסח ב'!D22="חלקי",1,0))</f>
        <v>0</v>
      </c>
      <c r="E13" s="187">
        <f>IF('נוסח ב'!E22="נכון",2,0)</f>
        <v>0</v>
      </c>
      <c r="F13" s="187">
        <f>IF('נוסח ב'!F22="ב",2,0)</f>
        <v>0</v>
      </c>
      <c r="G13" s="187">
        <f>IF('נוסח ב'!G22="נכון",3,IF('נוסח ב'!G22="חלקי",1,0))</f>
        <v>0</v>
      </c>
      <c r="H13" s="187">
        <f>IF('נוסח ב'!H22="נכון",3,IF('נוסח ב'!H22="חלקי",1,0))</f>
        <v>0</v>
      </c>
      <c r="I13" s="187">
        <f>IF('נוסח ב'!I22="נכון",3,IF('נוסח ב'!I22="חלקי",2,0))</f>
        <v>0</v>
      </c>
      <c r="J13" s="187">
        <f>IF('נוסח ב'!J22="נכון",2,IF('נוסח ב'!J22="חלקי",1,0))</f>
        <v>0</v>
      </c>
      <c r="K13" s="187">
        <f>IF('נוסח ב'!K22="נכון",2,0)</f>
        <v>0</v>
      </c>
      <c r="L13" s="187">
        <f>IF('נוסח ב'!L22="נכון",3,IF('נוסח ב'!L22="חלקי",1,0))</f>
        <v>0</v>
      </c>
      <c r="M13" s="187">
        <f>IF('נוסח ב'!M22=4,2,0)</f>
        <v>0</v>
      </c>
      <c r="N13" s="187">
        <f>IF('נוסח ב'!N22="נכון",3,IF('נוסח ב'!N22="חלקי",1,0))</f>
        <v>0</v>
      </c>
      <c r="O13" s="187">
        <f>IF('נוסח ב'!O22="נכון",3,IF('נוסח ב'!O22="חלקי - 2 נקודות",2,IF('נוסח ב'!O22="חלקי - נקודה 1",1,0)))</f>
        <v>0</v>
      </c>
      <c r="P13" s="187">
        <f>IF('נוסח ב'!P22="ד",2,0)</f>
        <v>0</v>
      </c>
      <c r="Q13" s="187">
        <f>IF('נוסח ב'!Q22="נכון",3,IF('נוסח ב'!Q22="חלקי",2,0))</f>
        <v>0</v>
      </c>
      <c r="R13" s="187">
        <f>IF('נוסח ב'!R22=3,2,0)</f>
        <v>0</v>
      </c>
      <c r="S13" s="187">
        <f>IF('נוסח ב'!S22="נכון",3,IF('נוסח ב'!S22="חלקי",2,0))</f>
        <v>0</v>
      </c>
      <c r="T13" s="187">
        <f>IF('נוסח ב'!T22=2,2,0)</f>
        <v>0</v>
      </c>
      <c r="U13" s="188">
        <f>IF('נוסח ב'!U22="נכון",2,IF('נוסח ב'!U22="חלקי",1,0))</f>
        <v>0</v>
      </c>
      <c r="V13" s="188">
        <f>IF('נוסח ב'!V22="נכון",3,IF('נוסח ב'!V22="חלקי - 2 נקודות",2,IF('נוסח ב'!V22="חלקי - נקודה 1",1,0)))</f>
        <v>0</v>
      </c>
      <c r="W13" s="187">
        <f>IF('נוסח ב'!W22="3 תשובות נכונות",3,IF('נוסח ב'!W22="2 תשובות נכונות",2,IF('נוסח ב'!W22="תשובה נכונה אחת",1,0)))</f>
        <v>0</v>
      </c>
      <c r="X13" s="187">
        <f>IF('נוסח ב'!X22="נכון",3,IF('נוסח ב'!X22="חלקי",1,0))</f>
        <v>0</v>
      </c>
      <c r="Y13" s="189">
        <f>IF('נוסח ב'!Y22="צוינו 4 מרכיבים",4,IF('נוסח ב'!Y22="צוינו 3 מרכיבים",3,IF('נוסח ב'!Y22="צוינו 2 מרכיבים",2,IF('נוסח ב'!Y22="צוין מרכיב 1",1,0))))</f>
        <v>0</v>
      </c>
      <c r="Z13" s="243"/>
      <c r="AA13" s="190">
        <f>IF('נוסח ב'!AA22="נכון",2,0)</f>
        <v>0</v>
      </c>
      <c r="AB13" s="190">
        <f>IF('נוסח ב'!AB22="נכון",2,0)</f>
        <v>0</v>
      </c>
      <c r="AC13" s="191">
        <f>IF('נוסח ב'!AC22=1,2,0)</f>
        <v>0</v>
      </c>
      <c r="AD13" s="191">
        <f>IF('נוסח ב'!AD22="נכון",2,0)</f>
        <v>0</v>
      </c>
      <c r="AE13" s="191">
        <f>IF('נוסח ב'!AE22="נכון",3,IF('נוסח ב'!AE22="חלקי",1,0))</f>
        <v>0</v>
      </c>
      <c r="AF13" s="187">
        <f>IF('נוסח ב'!AF22=1,2,0)</f>
        <v>0</v>
      </c>
      <c r="AG13" s="187">
        <f>IF('נוסח ב'!AG22="נכון",3,IF('נוסח ב'!AG22="חלקי",1,0))</f>
        <v>0</v>
      </c>
      <c r="AH13" s="187">
        <f>IF('נוסח ב'!AH22=4,2,0)</f>
        <v>0</v>
      </c>
      <c r="AI13" s="187">
        <f>IF('נוסח ב'!AI22="נכון",3,IF('נוסח ב'!AI22="חלקי",2,0))</f>
        <v>0</v>
      </c>
      <c r="AJ13" s="187">
        <f>IF('נוסח ב'!AJ22="נכון",2,0)</f>
        <v>0</v>
      </c>
      <c r="AK13" s="188">
        <f>IF('נוסח ב'!AK22="נכון",3,IF('נוסח ב'!AK22="חלקי - 2 נקודות",2,IF('נוסח ב'!AK22="חלקי - נקודה 1",1,0)))</f>
        <v>0</v>
      </c>
      <c r="AL13" s="187">
        <f>IF('נוסח ב'!AL22="נכון",2,0)</f>
        <v>0</v>
      </c>
      <c r="AM13" s="187">
        <f>IF('נוסח ב'!AM22="נכון",3,IF('נוסח ב'!AM22="חלקי",2,0))</f>
        <v>0</v>
      </c>
      <c r="AN13" s="192">
        <f>IF('נוסח ב'!AN22=2,2,0)</f>
        <v>0</v>
      </c>
      <c r="AO13" s="192">
        <f>IF('נוסח ב'!AO22="נכון",3,IF('נוסח ב'!AO22="חלקי - 2 נקודות",2,IF('נוסח ב'!AO22="חלקי - נקודה 1",1,0)))</f>
        <v>0</v>
      </c>
      <c r="AP13" s="192">
        <f>IF('נוסח ב'!AP22="ד",2,0)</f>
        <v>0</v>
      </c>
      <c r="AQ13" s="192">
        <f>IF('נוסח ב'!AQ22="נכון",2,0)</f>
        <v>0</v>
      </c>
      <c r="AR13" s="193">
        <f t="shared" si="0"/>
        <v>0</v>
      </c>
      <c r="AS13" s="193">
        <f t="shared" si="1"/>
        <v>0</v>
      </c>
      <c r="AT13" s="193">
        <f t="shared" si="2"/>
        <v>0</v>
      </c>
      <c r="AU13" s="194">
        <f t="shared" si="3"/>
        <v>0</v>
      </c>
      <c r="AV13" s="195">
        <f t="shared" si="4"/>
        <v>0</v>
      </c>
      <c r="AW13" s="196">
        <f>'נוסח ב'!AS22</f>
        <v>0</v>
      </c>
      <c r="AX13" s="86">
        <f t="shared" si="5"/>
        <v>0</v>
      </c>
    </row>
    <row r="14" spans="1:50" x14ac:dyDescent="0.2">
      <c r="A14" s="10">
        <v>6</v>
      </c>
      <c r="B14" s="109">
        <f>'נוסח ב'!B23</f>
        <v>0</v>
      </c>
      <c r="C14" s="187">
        <f>IF('נוסח ב'!C23="נכון",2,IF('נוסח ב'!C23="חלקי",1,0))</f>
        <v>0</v>
      </c>
      <c r="D14" s="187">
        <f>IF('נוסח ב'!D23="נכון",3,IF('נוסח ב'!D23="חלקי",1,0))</f>
        <v>0</v>
      </c>
      <c r="E14" s="187">
        <f>IF('נוסח ב'!E23="נכון",2,0)</f>
        <v>0</v>
      </c>
      <c r="F14" s="187">
        <f>IF('נוסח ב'!F23="ב",2,0)</f>
        <v>0</v>
      </c>
      <c r="G14" s="187">
        <f>IF('נוסח ב'!G23="נכון",3,IF('נוסח ב'!G23="חלקי",1,0))</f>
        <v>0</v>
      </c>
      <c r="H14" s="187">
        <f>IF('נוסח ב'!H23="נכון",3,IF('נוסח ב'!H23="חלקי",1,0))</f>
        <v>0</v>
      </c>
      <c r="I14" s="187">
        <f>IF('נוסח ב'!I23="נכון",3,IF('נוסח ב'!I23="חלקי",2,0))</f>
        <v>0</v>
      </c>
      <c r="J14" s="187">
        <f>IF('נוסח ב'!J23="נכון",2,IF('נוסח ב'!J23="חלקי",1,0))</f>
        <v>0</v>
      </c>
      <c r="K14" s="187">
        <f>IF('נוסח ב'!K23="נכון",2,0)</f>
        <v>0</v>
      </c>
      <c r="L14" s="187">
        <f>IF('נוסח ב'!L23="נכון",3,IF('נוסח ב'!L23="חלקי",1,0))</f>
        <v>0</v>
      </c>
      <c r="M14" s="187">
        <f>IF('נוסח ב'!M23=4,2,0)</f>
        <v>0</v>
      </c>
      <c r="N14" s="187">
        <f>IF('נוסח ב'!N23="נכון",3,IF('נוסח ב'!N23="חלקי",1,0))</f>
        <v>0</v>
      </c>
      <c r="O14" s="187">
        <f>IF('נוסח ב'!O23="נכון",3,IF('נוסח ב'!O23="חלקי - 2 נקודות",2,IF('נוסח ב'!O23="חלקי - נקודה 1",1,0)))</f>
        <v>0</v>
      </c>
      <c r="P14" s="187">
        <f>IF('נוסח ב'!P23="ד",2,0)</f>
        <v>0</v>
      </c>
      <c r="Q14" s="187">
        <f>IF('נוסח ב'!Q23="נכון",3,IF('נוסח ב'!Q23="חלקי",2,0))</f>
        <v>0</v>
      </c>
      <c r="R14" s="187">
        <f>IF('נוסח ב'!R23=3,2,0)</f>
        <v>0</v>
      </c>
      <c r="S14" s="187">
        <f>IF('נוסח ב'!S23="נכון",3,IF('נוסח ב'!S23="חלקי",2,0))</f>
        <v>0</v>
      </c>
      <c r="T14" s="187">
        <f>IF('נוסח ב'!T23=2,2,0)</f>
        <v>0</v>
      </c>
      <c r="U14" s="188">
        <f>IF('נוסח ב'!U23="נכון",2,IF('נוסח ב'!U23="חלקי",1,0))</f>
        <v>0</v>
      </c>
      <c r="V14" s="188">
        <f>IF('נוסח ב'!V23="נכון",3,IF('נוסח ב'!V23="חלקי - 2 נקודות",2,IF('נוסח ב'!V23="חלקי - נקודה 1",1,0)))</f>
        <v>0</v>
      </c>
      <c r="W14" s="187">
        <f>IF('נוסח ב'!W23="3 תשובות נכונות",3,IF('נוסח ב'!W23="2 תשובות נכונות",2,IF('נוסח ב'!W23="תשובה נכונה אחת",1,0)))</f>
        <v>0</v>
      </c>
      <c r="X14" s="187">
        <f>IF('נוסח ב'!X23="נכון",3,IF('נוסח ב'!X23="חלקי",1,0))</f>
        <v>0</v>
      </c>
      <c r="Y14" s="189">
        <f>IF('נוסח ב'!Y23="צוינו 4 מרכיבים",4,IF('נוסח ב'!Y23="צוינו 3 מרכיבים",3,IF('נוסח ב'!Y23="צוינו 2 מרכיבים",2,IF('נוסח ב'!Y23="צוין מרכיב 1",1,0))))</f>
        <v>0</v>
      </c>
      <c r="Z14" s="242"/>
      <c r="AA14" s="190">
        <f>IF('נוסח ב'!AA23="נכון",2,0)</f>
        <v>0</v>
      </c>
      <c r="AB14" s="190">
        <f>IF('נוסח ב'!AB23="נכון",2,0)</f>
        <v>0</v>
      </c>
      <c r="AC14" s="191">
        <f>IF('נוסח ב'!AC23=1,2,0)</f>
        <v>0</v>
      </c>
      <c r="AD14" s="191">
        <f>IF('נוסח ב'!AD23="נכון",2,0)</f>
        <v>0</v>
      </c>
      <c r="AE14" s="191">
        <f>IF('נוסח ב'!AE23="נכון",3,IF('נוסח ב'!AE23="חלקי",1,0))</f>
        <v>0</v>
      </c>
      <c r="AF14" s="187">
        <f>IF('נוסח ב'!AF23=1,2,0)</f>
        <v>0</v>
      </c>
      <c r="AG14" s="187">
        <f>IF('נוסח ב'!AG23="נכון",3,IF('נוסח ב'!AG23="חלקי",1,0))</f>
        <v>0</v>
      </c>
      <c r="AH14" s="187">
        <f>IF('נוסח ב'!AH23=4,2,0)</f>
        <v>0</v>
      </c>
      <c r="AI14" s="187">
        <f>IF('נוסח ב'!AI23="נכון",3,IF('נוסח ב'!AI23="חלקי",2,0))</f>
        <v>0</v>
      </c>
      <c r="AJ14" s="187">
        <f>IF('נוסח ב'!AJ23="נכון",2,0)</f>
        <v>0</v>
      </c>
      <c r="AK14" s="188">
        <f>IF('נוסח ב'!AK23="נכון",3,IF('נוסח ב'!AK23="חלקי - 2 נקודות",2,IF('נוסח ב'!AK23="חלקי - נקודה 1",1,0)))</f>
        <v>0</v>
      </c>
      <c r="AL14" s="187">
        <f>IF('נוסח ב'!AL23="נכון",2,0)</f>
        <v>0</v>
      </c>
      <c r="AM14" s="187">
        <f>IF('נוסח ב'!AM23="נכון",3,IF('נוסח ב'!AM23="חלקי",2,0))</f>
        <v>0</v>
      </c>
      <c r="AN14" s="192">
        <f>IF('נוסח ב'!AN23=2,2,0)</f>
        <v>0</v>
      </c>
      <c r="AO14" s="192">
        <f>IF('נוסח ב'!AO23="נכון",3,IF('נוסח ב'!AO23="חלקי - 2 נקודות",2,IF('נוסח ב'!AO23="חלקי - נקודה 1",1,0)))</f>
        <v>0</v>
      </c>
      <c r="AP14" s="192">
        <f>IF('נוסח ב'!AP23="ד",2,0)</f>
        <v>0</v>
      </c>
      <c r="AQ14" s="192">
        <f>IF('נוסח ב'!AQ23="נכון",2,0)</f>
        <v>0</v>
      </c>
      <c r="AR14" s="193">
        <f t="shared" si="0"/>
        <v>0</v>
      </c>
      <c r="AS14" s="193">
        <f t="shared" si="1"/>
        <v>0</v>
      </c>
      <c r="AT14" s="193">
        <f t="shared" si="2"/>
        <v>0</v>
      </c>
      <c r="AU14" s="194">
        <f t="shared" si="3"/>
        <v>0</v>
      </c>
      <c r="AV14" s="195">
        <f t="shared" si="4"/>
        <v>0</v>
      </c>
      <c r="AW14" s="196">
        <f>'נוסח ב'!AS23</f>
        <v>0</v>
      </c>
      <c r="AX14" s="86">
        <f t="shared" si="5"/>
        <v>0</v>
      </c>
    </row>
    <row r="15" spans="1:50" x14ac:dyDescent="0.2">
      <c r="A15" s="10">
        <v>7</v>
      </c>
      <c r="B15" s="109">
        <f>'נוסח ב'!B24</f>
        <v>0</v>
      </c>
      <c r="C15" s="187">
        <f>IF('נוסח ב'!C24="נכון",2,IF('נוסח ב'!C24="חלקי",1,0))</f>
        <v>0</v>
      </c>
      <c r="D15" s="187">
        <f>IF('נוסח ב'!D24="נכון",3,IF('נוסח ב'!D24="חלקי",1,0))</f>
        <v>0</v>
      </c>
      <c r="E15" s="187">
        <f>IF('נוסח ב'!E24="נכון",2,0)</f>
        <v>0</v>
      </c>
      <c r="F15" s="187">
        <f>IF('נוסח ב'!F24="ב",2,0)</f>
        <v>0</v>
      </c>
      <c r="G15" s="187">
        <f>IF('נוסח ב'!G24="נכון",3,IF('נוסח ב'!G24="חלקי",1,0))</f>
        <v>0</v>
      </c>
      <c r="H15" s="187">
        <f>IF('נוסח ב'!H24="נכון",3,IF('נוסח ב'!H24="חלקי",1,0))</f>
        <v>0</v>
      </c>
      <c r="I15" s="187">
        <f>IF('נוסח ב'!I24="נכון",3,IF('נוסח ב'!I24="חלקי",2,0))</f>
        <v>0</v>
      </c>
      <c r="J15" s="187">
        <f>IF('נוסח ב'!J24="נכון",2,IF('נוסח ב'!J24="חלקי",1,0))</f>
        <v>0</v>
      </c>
      <c r="K15" s="187">
        <f>IF('נוסח ב'!K24="נכון",2,0)</f>
        <v>0</v>
      </c>
      <c r="L15" s="187">
        <f>IF('נוסח ב'!L24="נכון",3,IF('נוסח ב'!L24="חלקי",1,0))</f>
        <v>0</v>
      </c>
      <c r="M15" s="187">
        <f>IF('נוסח ב'!M24=4,2,0)</f>
        <v>0</v>
      </c>
      <c r="N15" s="187">
        <f>IF('נוסח ב'!N24="נכון",3,IF('נוסח ב'!N24="חלקי",1,0))</f>
        <v>0</v>
      </c>
      <c r="O15" s="187">
        <f>IF('נוסח ב'!O24="נכון",3,IF('נוסח ב'!O24="חלקי - 2 נקודות",2,IF('נוסח ב'!O24="חלקי - נקודה 1",1,0)))</f>
        <v>0</v>
      </c>
      <c r="P15" s="187">
        <f>IF('נוסח ב'!P24="ד",2,0)</f>
        <v>0</v>
      </c>
      <c r="Q15" s="187">
        <f>IF('נוסח ב'!Q24="נכון",3,IF('נוסח ב'!Q24="חלקי",2,0))</f>
        <v>0</v>
      </c>
      <c r="R15" s="187">
        <f>IF('נוסח ב'!R24=3,2,0)</f>
        <v>0</v>
      </c>
      <c r="S15" s="187">
        <f>IF('נוסח ב'!S24="נכון",3,IF('נוסח ב'!S24="חלקי",2,0))</f>
        <v>0</v>
      </c>
      <c r="T15" s="187">
        <f>IF('נוסח ב'!T24=2,2,0)</f>
        <v>0</v>
      </c>
      <c r="U15" s="188">
        <f>IF('נוסח ב'!U24="נכון",2,IF('נוסח ב'!U24="חלקי",1,0))</f>
        <v>0</v>
      </c>
      <c r="V15" s="188">
        <f>IF('נוסח ב'!V24="נכון",3,IF('נוסח ב'!V24="חלקי - 2 נקודות",2,IF('נוסח ב'!V24="חלקי - נקודה 1",1,0)))</f>
        <v>0</v>
      </c>
      <c r="W15" s="187">
        <f>IF('נוסח ב'!W24="3 תשובות נכונות",3,IF('נוסח ב'!W24="2 תשובות נכונות",2,IF('נוסח ב'!W24="תשובה נכונה אחת",1,0)))</f>
        <v>0</v>
      </c>
      <c r="X15" s="187">
        <f>IF('נוסח ב'!X24="נכון",3,IF('נוסח ב'!X24="חלקי",1,0))</f>
        <v>0</v>
      </c>
      <c r="Y15" s="189">
        <f>IF('נוסח ב'!Y24="צוינו 4 מרכיבים",4,IF('נוסח ב'!Y24="צוינו 3 מרכיבים",3,IF('נוסח ב'!Y24="צוינו 2 מרכיבים",2,IF('נוסח ב'!Y24="צוין מרכיב 1",1,0))))</f>
        <v>0</v>
      </c>
      <c r="Z15" s="243"/>
      <c r="AA15" s="190">
        <f>IF('נוסח ב'!AA24="נכון",2,0)</f>
        <v>0</v>
      </c>
      <c r="AB15" s="190">
        <f>IF('נוסח ב'!AB24="נכון",2,0)</f>
        <v>0</v>
      </c>
      <c r="AC15" s="191">
        <f>IF('נוסח ב'!AC24=1,2,0)</f>
        <v>0</v>
      </c>
      <c r="AD15" s="191">
        <f>IF('נוסח ב'!AD24="נכון",2,0)</f>
        <v>0</v>
      </c>
      <c r="AE15" s="191">
        <f>IF('נוסח ב'!AE24="נכון",3,IF('נוסח ב'!AE24="חלקי",1,0))</f>
        <v>0</v>
      </c>
      <c r="AF15" s="187">
        <f>IF('נוסח ב'!AF24=1,2,0)</f>
        <v>0</v>
      </c>
      <c r="AG15" s="187">
        <f>IF('נוסח ב'!AG24="נכון",3,IF('נוסח ב'!AG24="חלקי",1,0))</f>
        <v>0</v>
      </c>
      <c r="AH15" s="187">
        <f>IF('נוסח ב'!AH24=4,2,0)</f>
        <v>0</v>
      </c>
      <c r="AI15" s="187">
        <f>IF('נוסח ב'!AI24="נכון",3,IF('נוסח ב'!AI24="חלקי",2,0))</f>
        <v>0</v>
      </c>
      <c r="AJ15" s="187">
        <f>IF('נוסח ב'!AJ24="נכון",2,0)</f>
        <v>0</v>
      </c>
      <c r="AK15" s="188">
        <f>IF('נוסח ב'!AK24="נכון",3,IF('נוסח ב'!AK24="חלקי - 2 נקודות",2,IF('נוסח ב'!AK24="חלקי - נקודה 1",1,0)))</f>
        <v>0</v>
      </c>
      <c r="AL15" s="187">
        <f>IF('נוסח ב'!AL24="נכון",2,0)</f>
        <v>0</v>
      </c>
      <c r="AM15" s="187">
        <f>IF('נוסח ב'!AM24="נכון",3,IF('נוסח ב'!AM24="חלקי",2,0))</f>
        <v>0</v>
      </c>
      <c r="AN15" s="192">
        <f>IF('נוסח ב'!AN24=2,2,0)</f>
        <v>0</v>
      </c>
      <c r="AO15" s="192">
        <f>IF('נוסח ב'!AO24="נכון",3,IF('נוסח ב'!AO24="חלקי - 2 נקודות",2,IF('נוסח ב'!AO24="חלקי - נקודה 1",1,0)))</f>
        <v>0</v>
      </c>
      <c r="AP15" s="192">
        <f>IF('נוסח ב'!AP24="ד",2,0)</f>
        <v>0</v>
      </c>
      <c r="AQ15" s="192">
        <f>IF('נוסח ב'!AQ24="נכון",2,0)</f>
        <v>0</v>
      </c>
      <c r="AR15" s="193">
        <f t="shared" si="0"/>
        <v>0</v>
      </c>
      <c r="AS15" s="193">
        <f t="shared" si="1"/>
        <v>0</v>
      </c>
      <c r="AT15" s="193">
        <f t="shared" si="2"/>
        <v>0</v>
      </c>
      <c r="AU15" s="194">
        <f t="shared" si="3"/>
        <v>0</v>
      </c>
      <c r="AV15" s="195">
        <f t="shared" si="4"/>
        <v>0</v>
      </c>
      <c r="AW15" s="196">
        <f>'נוסח ב'!AS24</f>
        <v>0</v>
      </c>
      <c r="AX15" s="86">
        <f t="shared" si="5"/>
        <v>0</v>
      </c>
    </row>
    <row r="16" spans="1:50" x14ac:dyDescent="0.2">
      <c r="A16" s="10">
        <v>8</v>
      </c>
      <c r="B16" s="109">
        <f>'נוסח ב'!B25</f>
        <v>0</v>
      </c>
      <c r="C16" s="187">
        <f>IF('נוסח ב'!C25="נכון",2,IF('נוסח ב'!C25="חלקי",1,0))</f>
        <v>0</v>
      </c>
      <c r="D16" s="187">
        <f>IF('נוסח ב'!D25="נכון",3,IF('נוסח ב'!D25="חלקי",1,0))</f>
        <v>0</v>
      </c>
      <c r="E16" s="187">
        <f>IF('נוסח ב'!E25="נכון",2,0)</f>
        <v>0</v>
      </c>
      <c r="F16" s="187">
        <f>IF('נוסח ב'!F25="ב",2,0)</f>
        <v>0</v>
      </c>
      <c r="G16" s="187">
        <f>IF('נוסח ב'!G25="נכון",3,IF('נוסח ב'!G25="חלקי",1,0))</f>
        <v>0</v>
      </c>
      <c r="H16" s="187">
        <f>IF('נוסח ב'!H25="נכון",3,IF('נוסח ב'!H25="חלקי",1,0))</f>
        <v>0</v>
      </c>
      <c r="I16" s="187">
        <f>IF('נוסח ב'!I25="נכון",3,IF('נוסח ב'!I25="חלקי",2,0))</f>
        <v>0</v>
      </c>
      <c r="J16" s="187">
        <f>IF('נוסח ב'!J25="נכון",2,IF('נוסח ב'!J25="חלקי",1,0))</f>
        <v>0</v>
      </c>
      <c r="K16" s="187">
        <f>IF('נוסח ב'!K25="נכון",2,0)</f>
        <v>0</v>
      </c>
      <c r="L16" s="187">
        <f>IF('נוסח ב'!L25="נכון",3,IF('נוסח ב'!L25="חלקי",1,0))</f>
        <v>0</v>
      </c>
      <c r="M16" s="187">
        <f>IF('נוסח ב'!M25=4,2,0)</f>
        <v>0</v>
      </c>
      <c r="N16" s="187">
        <f>IF('נוסח ב'!N25="נכון",3,IF('נוסח ב'!N25="חלקי",1,0))</f>
        <v>0</v>
      </c>
      <c r="O16" s="187">
        <f>IF('נוסח ב'!O25="נכון",3,IF('נוסח ב'!O25="חלקי - 2 נקודות",2,IF('נוסח ב'!O25="חלקי - נקודה 1",1,0)))</f>
        <v>0</v>
      </c>
      <c r="P16" s="187">
        <f>IF('נוסח ב'!P25="ד",2,0)</f>
        <v>0</v>
      </c>
      <c r="Q16" s="187">
        <f>IF('נוסח ב'!Q25="נכון",3,IF('נוסח ב'!Q25="חלקי",2,0))</f>
        <v>0</v>
      </c>
      <c r="R16" s="187">
        <f>IF('נוסח ב'!R25=3,2,0)</f>
        <v>0</v>
      </c>
      <c r="S16" s="187">
        <f>IF('נוסח ב'!S25="נכון",3,IF('נוסח ב'!S25="חלקי",2,0))</f>
        <v>0</v>
      </c>
      <c r="T16" s="187">
        <f>IF('נוסח ב'!T25=2,2,0)</f>
        <v>0</v>
      </c>
      <c r="U16" s="188">
        <f>IF('נוסח ב'!U25="נכון",2,IF('נוסח ב'!U25="חלקי",1,0))</f>
        <v>0</v>
      </c>
      <c r="V16" s="188">
        <f>IF('נוסח ב'!V25="נכון",3,IF('נוסח ב'!V25="חלקי - 2 נקודות",2,IF('נוסח ב'!V25="חלקי - נקודה 1",1,0)))</f>
        <v>0</v>
      </c>
      <c r="W16" s="187">
        <f>IF('נוסח ב'!W25="3 תשובות נכונות",3,IF('נוסח ב'!W25="2 תשובות נכונות",2,IF('נוסח ב'!W25="תשובה נכונה אחת",1,0)))</f>
        <v>0</v>
      </c>
      <c r="X16" s="187">
        <f>IF('נוסח ב'!X25="נכון",3,IF('נוסח ב'!X25="חלקי",1,0))</f>
        <v>0</v>
      </c>
      <c r="Y16" s="189">
        <f>IF('נוסח ב'!Y25="צוינו 4 מרכיבים",4,IF('נוסח ב'!Y25="צוינו 3 מרכיבים",3,IF('נוסח ב'!Y25="צוינו 2 מרכיבים",2,IF('נוסח ב'!Y25="צוין מרכיב 1",1,0))))</f>
        <v>0</v>
      </c>
      <c r="Z16" s="243"/>
      <c r="AA16" s="190">
        <f>IF('נוסח ב'!AA25="נכון",2,0)</f>
        <v>0</v>
      </c>
      <c r="AB16" s="190">
        <f>IF('נוסח ב'!AB25="נכון",2,0)</f>
        <v>0</v>
      </c>
      <c r="AC16" s="191">
        <f>IF('נוסח ב'!AC25=1,2,0)</f>
        <v>0</v>
      </c>
      <c r="AD16" s="191">
        <f>IF('נוסח ב'!AD25="נכון",2,0)</f>
        <v>0</v>
      </c>
      <c r="AE16" s="191">
        <f>IF('נוסח ב'!AE25="נכון",3,IF('נוסח ב'!AE25="חלקי",1,0))</f>
        <v>0</v>
      </c>
      <c r="AF16" s="187">
        <f>IF('נוסח ב'!AF25=1,2,0)</f>
        <v>0</v>
      </c>
      <c r="AG16" s="187">
        <f>IF('נוסח ב'!AG25="נכון",3,IF('נוסח ב'!AG25="חלקי",1,0))</f>
        <v>0</v>
      </c>
      <c r="AH16" s="187">
        <f>IF('נוסח ב'!AH25=4,2,0)</f>
        <v>0</v>
      </c>
      <c r="AI16" s="187">
        <f>IF('נוסח ב'!AI25="נכון",3,IF('נוסח ב'!AI25="חלקי",2,0))</f>
        <v>0</v>
      </c>
      <c r="AJ16" s="187">
        <f>IF('נוסח ב'!AJ25="נכון",2,0)</f>
        <v>0</v>
      </c>
      <c r="AK16" s="188">
        <f>IF('נוסח ב'!AK25="נכון",3,IF('נוסח ב'!AK25="חלקי - 2 נקודות",2,IF('נוסח ב'!AK25="חלקי - נקודה 1",1,0)))</f>
        <v>0</v>
      </c>
      <c r="AL16" s="187">
        <f>IF('נוסח ב'!AL25="נכון",2,0)</f>
        <v>0</v>
      </c>
      <c r="AM16" s="187">
        <f>IF('נוסח ב'!AM25="נכון",3,IF('נוסח ב'!AM25="חלקי",2,0))</f>
        <v>0</v>
      </c>
      <c r="AN16" s="192">
        <f>IF('נוסח ב'!AN25=2,2,0)</f>
        <v>0</v>
      </c>
      <c r="AO16" s="192">
        <f>IF('נוסח ב'!AO25="נכון",3,IF('נוסח ב'!AO25="חלקי - 2 נקודות",2,IF('נוסח ב'!AO25="חלקי - נקודה 1",1,0)))</f>
        <v>0</v>
      </c>
      <c r="AP16" s="192">
        <f>IF('נוסח ב'!AP25="ד",2,0)</f>
        <v>0</v>
      </c>
      <c r="AQ16" s="192">
        <f>IF('נוסח ב'!AQ25="נכון",2,0)</f>
        <v>0</v>
      </c>
      <c r="AR16" s="193">
        <f t="shared" si="0"/>
        <v>0</v>
      </c>
      <c r="AS16" s="193">
        <f t="shared" si="1"/>
        <v>0</v>
      </c>
      <c r="AT16" s="193">
        <f t="shared" si="2"/>
        <v>0</v>
      </c>
      <c r="AU16" s="194">
        <f t="shared" si="3"/>
        <v>0</v>
      </c>
      <c r="AV16" s="195">
        <f t="shared" si="4"/>
        <v>0</v>
      </c>
      <c r="AW16" s="196">
        <f>'נוסח ב'!AS25</f>
        <v>0</v>
      </c>
      <c r="AX16" s="86">
        <f t="shared" si="5"/>
        <v>0</v>
      </c>
    </row>
    <row r="17" spans="1:50" x14ac:dyDescent="0.2">
      <c r="A17" s="10">
        <v>9</v>
      </c>
      <c r="B17" s="109">
        <f>'נוסח ב'!B26</f>
        <v>0</v>
      </c>
      <c r="C17" s="187">
        <f>IF('נוסח ב'!C26="נכון",2,IF('נוסח ב'!C26="חלקי",1,0))</f>
        <v>0</v>
      </c>
      <c r="D17" s="187">
        <f>IF('נוסח ב'!D26="נכון",3,IF('נוסח ב'!D26="חלקי",1,0))</f>
        <v>0</v>
      </c>
      <c r="E17" s="187">
        <f>IF('נוסח ב'!E26="נכון",2,0)</f>
        <v>0</v>
      </c>
      <c r="F17" s="187">
        <f>IF('נוסח ב'!F26="ב",2,0)</f>
        <v>0</v>
      </c>
      <c r="G17" s="187">
        <f>IF('נוסח ב'!G26="נכון",3,IF('נוסח ב'!G26="חלקי",1,0))</f>
        <v>0</v>
      </c>
      <c r="H17" s="187">
        <f>IF('נוסח ב'!H26="נכון",3,IF('נוסח ב'!H26="חלקי",1,0))</f>
        <v>0</v>
      </c>
      <c r="I17" s="187">
        <f>IF('נוסח ב'!I26="נכון",3,IF('נוסח ב'!I26="חלקי",2,0))</f>
        <v>0</v>
      </c>
      <c r="J17" s="187">
        <f>IF('נוסח ב'!J26="נכון",2,IF('נוסח ב'!J26="חלקי",1,0))</f>
        <v>0</v>
      </c>
      <c r="K17" s="187">
        <f>IF('נוסח ב'!K26="נכון",2,0)</f>
        <v>0</v>
      </c>
      <c r="L17" s="187">
        <f>IF('נוסח ב'!L26="נכון",3,IF('נוסח ב'!L26="חלקי",1,0))</f>
        <v>0</v>
      </c>
      <c r="M17" s="187">
        <f>IF('נוסח ב'!M26=4,2,0)</f>
        <v>0</v>
      </c>
      <c r="N17" s="187">
        <f>IF('נוסח ב'!N26="נכון",3,IF('נוסח ב'!N26="חלקי",1,0))</f>
        <v>0</v>
      </c>
      <c r="O17" s="187">
        <f>IF('נוסח ב'!O26="נכון",3,IF('נוסח ב'!O26="חלקי - 2 נקודות",2,IF('נוסח ב'!O26="חלקי - נקודה 1",1,0)))</f>
        <v>0</v>
      </c>
      <c r="P17" s="187">
        <f>IF('נוסח ב'!P26="ד",2,0)</f>
        <v>0</v>
      </c>
      <c r="Q17" s="187">
        <f>IF('נוסח ב'!Q26="נכון",3,IF('נוסח ב'!Q26="חלקי",2,0))</f>
        <v>0</v>
      </c>
      <c r="R17" s="187">
        <f>IF('נוסח ב'!R26=3,2,0)</f>
        <v>0</v>
      </c>
      <c r="S17" s="187">
        <f>IF('נוסח ב'!S26="נכון",3,IF('נוסח ב'!S26="חלקי",2,0))</f>
        <v>0</v>
      </c>
      <c r="T17" s="187">
        <f>IF('נוסח ב'!T26=2,2,0)</f>
        <v>0</v>
      </c>
      <c r="U17" s="188">
        <f>IF('נוסח ב'!U26="נכון",2,IF('נוסח ב'!U26="חלקי",1,0))</f>
        <v>0</v>
      </c>
      <c r="V17" s="188">
        <f>IF('נוסח ב'!V26="נכון",3,IF('נוסח ב'!V26="חלקי - 2 נקודות",2,IF('נוסח ב'!V26="חלקי - נקודה 1",1,0)))</f>
        <v>0</v>
      </c>
      <c r="W17" s="187">
        <f>IF('נוסח ב'!W26="3 תשובות נכונות",3,IF('נוסח ב'!W26="2 תשובות נכונות",2,IF('נוסח ב'!W26="תשובה נכונה אחת",1,0)))</f>
        <v>0</v>
      </c>
      <c r="X17" s="187">
        <f>IF('נוסח ב'!X26="נכון",3,IF('נוסח ב'!X26="חלקי",1,0))</f>
        <v>0</v>
      </c>
      <c r="Y17" s="189">
        <f>IF('נוסח ב'!Y26="צוינו 4 מרכיבים",4,IF('נוסח ב'!Y26="צוינו 3 מרכיבים",3,IF('נוסח ב'!Y26="צוינו 2 מרכיבים",2,IF('נוסח ב'!Y26="צוין מרכיב 1",1,0))))</f>
        <v>0</v>
      </c>
      <c r="Z17" s="242"/>
      <c r="AA17" s="190">
        <f>IF('נוסח ב'!AA26="נכון",2,0)</f>
        <v>0</v>
      </c>
      <c r="AB17" s="190">
        <f>IF('נוסח ב'!AB26="נכון",2,0)</f>
        <v>0</v>
      </c>
      <c r="AC17" s="191">
        <f>IF('נוסח ב'!AC26=1,2,0)</f>
        <v>0</v>
      </c>
      <c r="AD17" s="191">
        <f>IF('נוסח ב'!AD26="נכון",2,0)</f>
        <v>0</v>
      </c>
      <c r="AE17" s="191">
        <f>IF('נוסח ב'!AE26="נכון",3,IF('נוסח ב'!AE26="חלקי",1,0))</f>
        <v>0</v>
      </c>
      <c r="AF17" s="187">
        <f>IF('נוסח ב'!AF26=1,2,0)</f>
        <v>0</v>
      </c>
      <c r="AG17" s="187">
        <f>IF('נוסח ב'!AG26="נכון",3,IF('נוסח ב'!AG26="חלקי",1,0))</f>
        <v>0</v>
      </c>
      <c r="AH17" s="187">
        <f>IF('נוסח ב'!AH26=4,2,0)</f>
        <v>0</v>
      </c>
      <c r="AI17" s="187">
        <f>IF('נוסח ב'!AI26="נכון",3,IF('נוסח ב'!AI26="חלקי",2,0))</f>
        <v>0</v>
      </c>
      <c r="AJ17" s="187">
        <f>IF('נוסח ב'!AJ26="נכון",2,0)</f>
        <v>0</v>
      </c>
      <c r="AK17" s="188">
        <f>IF('נוסח ב'!AK26="נכון",3,IF('נוסח ב'!AK26="חלקי - 2 נקודות",2,IF('נוסח ב'!AK26="חלקי - נקודה 1",1,0)))</f>
        <v>0</v>
      </c>
      <c r="AL17" s="187">
        <f>IF('נוסח ב'!AL26="נכון",2,0)</f>
        <v>0</v>
      </c>
      <c r="AM17" s="187">
        <f>IF('נוסח ב'!AM26="נכון",3,IF('נוסח ב'!AM26="חלקי",2,0))</f>
        <v>0</v>
      </c>
      <c r="AN17" s="192">
        <f>IF('נוסח ב'!AN26=2,2,0)</f>
        <v>0</v>
      </c>
      <c r="AO17" s="192">
        <f>IF('נוסח ב'!AO26="נכון",3,IF('נוסח ב'!AO26="חלקי - 2 נקודות",2,IF('נוסח ב'!AO26="חלקי - נקודה 1",1,0)))</f>
        <v>0</v>
      </c>
      <c r="AP17" s="192">
        <f>IF('נוסח ב'!AP26="ד",2,0)</f>
        <v>0</v>
      </c>
      <c r="AQ17" s="192">
        <f>IF('נוסח ב'!AQ26="נכון",2,0)</f>
        <v>0</v>
      </c>
      <c r="AR17" s="193">
        <f t="shared" si="0"/>
        <v>0</v>
      </c>
      <c r="AS17" s="193">
        <f t="shared" si="1"/>
        <v>0</v>
      </c>
      <c r="AT17" s="193">
        <f t="shared" si="2"/>
        <v>0</v>
      </c>
      <c r="AU17" s="194">
        <f t="shared" si="3"/>
        <v>0</v>
      </c>
      <c r="AV17" s="195">
        <f t="shared" si="4"/>
        <v>0</v>
      </c>
      <c r="AW17" s="196">
        <f>'נוסח ב'!AS26</f>
        <v>0</v>
      </c>
      <c r="AX17" s="86">
        <f t="shared" si="5"/>
        <v>0</v>
      </c>
    </row>
    <row r="18" spans="1:50" x14ac:dyDescent="0.2">
      <c r="A18" s="10">
        <v>10</v>
      </c>
      <c r="B18" s="109">
        <f>'נוסח ב'!B27</f>
        <v>0</v>
      </c>
      <c r="C18" s="187">
        <f>IF('נוסח ב'!C27="נכון",2,IF('נוסח ב'!C27="חלקי",1,0))</f>
        <v>0</v>
      </c>
      <c r="D18" s="187">
        <f>IF('נוסח ב'!D27="נכון",3,IF('נוסח ב'!D27="חלקי",1,0))</f>
        <v>0</v>
      </c>
      <c r="E18" s="187">
        <f>IF('נוסח ב'!E27="נכון",2,0)</f>
        <v>0</v>
      </c>
      <c r="F18" s="187">
        <f>IF('נוסח ב'!F27="ב",2,0)</f>
        <v>0</v>
      </c>
      <c r="G18" s="187">
        <f>IF('נוסח ב'!G27="נכון",3,IF('נוסח ב'!G27="חלקי",1,0))</f>
        <v>0</v>
      </c>
      <c r="H18" s="187">
        <f>IF('נוסח ב'!H27="נכון",3,IF('נוסח ב'!H27="חלקי",1,0))</f>
        <v>0</v>
      </c>
      <c r="I18" s="187">
        <f>IF('נוסח ב'!I27="נכון",3,IF('נוסח ב'!I27="חלקי",2,0))</f>
        <v>0</v>
      </c>
      <c r="J18" s="187">
        <f>IF('נוסח ב'!J27="נכון",2,IF('נוסח ב'!J27="חלקי",1,0))</f>
        <v>0</v>
      </c>
      <c r="K18" s="187">
        <f>IF('נוסח ב'!K27="נכון",2,0)</f>
        <v>0</v>
      </c>
      <c r="L18" s="187">
        <f>IF('נוסח ב'!L27="נכון",3,IF('נוסח ב'!L27="חלקי",1,0))</f>
        <v>0</v>
      </c>
      <c r="M18" s="187">
        <f>IF('נוסח ב'!M27=4,2,0)</f>
        <v>0</v>
      </c>
      <c r="N18" s="187">
        <f>IF('נוסח ב'!N27="נכון",3,IF('נוסח ב'!N27="חלקי",1,0))</f>
        <v>0</v>
      </c>
      <c r="O18" s="187">
        <f>IF('נוסח ב'!O27="נכון",3,IF('נוסח ב'!O27="חלקי - 2 נקודות",2,IF('נוסח ב'!O27="חלקי - נקודה 1",1,0)))</f>
        <v>0</v>
      </c>
      <c r="P18" s="187">
        <f>IF('נוסח ב'!P27="ד",2,0)</f>
        <v>0</v>
      </c>
      <c r="Q18" s="187">
        <f>IF('נוסח ב'!Q27="נכון",3,IF('נוסח ב'!Q27="חלקי",2,0))</f>
        <v>0</v>
      </c>
      <c r="R18" s="187">
        <f>IF('נוסח ב'!R27=3,2,0)</f>
        <v>0</v>
      </c>
      <c r="S18" s="187">
        <f>IF('נוסח ב'!S27="נכון",3,IF('נוסח ב'!S27="חלקי",2,0))</f>
        <v>0</v>
      </c>
      <c r="T18" s="187">
        <f>IF('נוסח ב'!T27=2,2,0)</f>
        <v>0</v>
      </c>
      <c r="U18" s="188">
        <f>IF('נוסח ב'!U27="נכון",2,IF('נוסח ב'!U27="חלקי",1,0))</f>
        <v>0</v>
      </c>
      <c r="V18" s="188">
        <f>IF('נוסח ב'!V27="נכון",3,IF('נוסח ב'!V27="חלקי - 2 נקודות",2,IF('נוסח ב'!V27="חלקי - נקודה 1",1,0)))</f>
        <v>0</v>
      </c>
      <c r="W18" s="187">
        <f>IF('נוסח ב'!W27="3 תשובות נכונות",3,IF('נוסח ב'!W27="2 תשובות נכונות",2,IF('נוסח ב'!W27="תשובה נכונה אחת",1,0)))</f>
        <v>0</v>
      </c>
      <c r="X18" s="187">
        <f>IF('נוסח ב'!X27="נכון",3,IF('נוסח ב'!X27="חלקי",1,0))</f>
        <v>0</v>
      </c>
      <c r="Y18" s="189">
        <f>IF('נוסח ב'!Y27="צוינו 4 מרכיבים",4,IF('נוסח ב'!Y27="צוינו 3 מרכיבים",3,IF('נוסח ב'!Y27="צוינו 2 מרכיבים",2,IF('נוסח ב'!Y27="צוין מרכיב 1",1,0))))</f>
        <v>0</v>
      </c>
      <c r="Z18" s="243"/>
      <c r="AA18" s="190">
        <f>IF('נוסח ב'!AA27="נכון",2,0)</f>
        <v>0</v>
      </c>
      <c r="AB18" s="190">
        <f>IF('נוסח ב'!AB27="נכון",2,0)</f>
        <v>0</v>
      </c>
      <c r="AC18" s="191">
        <f>IF('נוסח ב'!AC27=1,2,0)</f>
        <v>0</v>
      </c>
      <c r="AD18" s="191">
        <f>IF('נוסח ב'!AD27="נכון",2,0)</f>
        <v>0</v>
      </c>
      <c r="AE18" s="191">
        <f>IF('נוסח ב'!AE27="נכון",3,IF('נוסח ב'!AE27="חלקי",1,0))</f>
        <v>0</v>
      </c>
      <c r="AF18" s="187">
        <f>IF('נוסח ב'!AF27=1,2,0)</f>
        <v>0</v>
      </c>
      <c r="AG18" s="187">
        <f>IF('נוסח ב'!AG27="נכון",3,IF('נוסח ב'!AG27="חלקי",1,0))</f>
        <v>0</v>
      </c>
      <c r="AH18" s="187">
        <f>IF('נוסח ב'!AH27=4,2,0)</f>
        <v>0</v>
      </c>
      <c r="AI18" s="187">
        <f>IF('נוסח ב'!AI27="נכון",3,IF('נוסח ב'!AI27="חלקי",2,0))</f>
        <v>0</v>
      </c>
      <c r="AJ18" s="187">
        <f>IF('נוסח ב'!AJ27="נכון",2,0)</f>
        <v>0</v>
      </c>
      <c r="AK18" s="188">
        <f>IF('נוסח ב'!AK27="נכון",3,IF('נוסח ב'!AK27="חלקי - 2 נקודות",2,IF('נוסח ב'!AK27="חלקי - נקודה 1",1,0)))</f>
        <v>0</v>
      </c>
      <c r="AL18" s="187">
        <f>IF('נוסח ב'!AL27="נכון",2,0)</f>
        <v>0</v>
      </c>
      <c r="AM18" s="187">
        <f>IF('נוסח ב'!AM27="נכון",3,IF('נוסח ב'!AM27="חלקי",2,0))</f>
        <v>0</v>
      </c>
      <c r="AN18" s="192">
        <f>IF('נוסח ב'!AN27=2,2,0)</f>
        <v>0</v>
      </c>
      <c r="AO18" s="192">
        <f>IF('נוסח ב'!AO27="נכון",3,IF('נוסח ב'!AO27="חלקי - 2 נקודות",2,IF('נוסח ב'!AO27="חלקי - נקודה 1",1,0)))</f>
        <v>0</v>
      </c>
      <c r="AP18" s="192">
        <f>IF('נוסח ב'!AP27="ד",2,0)</f>
        <v>0</v>
      </c>
      <c r="AQ18" s="192">
        <f>IF('נוסח ב'!AQ27="נכון",2,0)</f>
        <v>0</v>
      </c>
      <c r="AR18" s="193">
        <f t="shared" si="0"/>
        <v>0</v>
      </c>
      <c r="AS18" s="193">
        <f t="shared" si="1"/>
        <v>0</v>
      </c>
      <c r="AT18" s="193">
        <f t="shared" si="2"/>
        <v>0</v>
      </c>
      <c r="AU18" s="194">
        <f t="shared" si="3"/>
        <v>0</v>
      </c>
      <c r="AV18" s="195">
        <f t="shared" si="4"/>
        <v>0</v>
      </c>
      <c r="AW18" s="196">
        <f>'נוסח ב'!AS27</f>
        <v>0</v>
      </c>
      <c r="AX18" s="86">
        <f t="shared" si="5"/>
        <v>0</v>
      </c>
    </row>
    <row r="19" spans="1:50" x14ac:dyDescent="0.2">
      <c r="A19" s="10">
        <v>11</v>
      </c>
      <c r="B19" s="109">
        <f>'נוסח ב'!B28</f>
        <v>0</v>
      </c>
      <c r="C19" s="187">
        <f>IF('נוסח ב'!C28="נכון",2,IF('נוסח ב'!C28="חלקי",1,0))</f>
        <v>0</v>
      </c>
      <c r="D19" s="187">
        <f>IF('נוסח ב'!D28="נכון",3,IF('נוסח ב'!D28="חלקי",1,0))</f>
        <v>0</v>
      </c>
      <c r="E19" s="187">
        <f>IF('נוסח ב'!E28="נכון",2,0)</f>
        <v>0</v>
      </c>
      <c r="F19" s="187">
        <f>IF('נוסח ב'!F28="ב",2,0)</f>
        <v>0</v>
      </c>
      <c r="G19" s="187">
        <f>IF('נוסח ב'!G28="נכון",3,IF('נוסח ב'!G28="חלקי",1,0))</f>
        <v>0</v>
      </c>
      <c r="H19" s="187">
        <f>IF('נוסח ב'!H28="נכון",3,IF('נוסח ב'!H28="חלקי",1,0))</f>
        <v>0</v>
      </c>
      <c r="I19" s="187">
        <f>IF('נוסח ב'!I28="נכון",3,IF('נוסח ב'!I28="חלקי",2,0))</f>
        <v>0</v>
      </c>
      <c r="J19" s="187">
        <f>IF('נוסח ב'!J28="נכון",2,IF('נוסח ב'!J28="חלקי",1,0))</f>
        <v>0</v>
      </c>
      <c r="K19" s="187">
        <f>IF('נוסח ב'!K28="נכון",2,0)</f>
        <v>0</v>
      </c>
      <c r="L19" s="187">
        <f>IF('נוסח ב'!L28="נכון",3,IF('נוסח ב'!L28="חלקי",1,0))</f>
        <v>0</v>
      </c>
      <c r="M19" s="187">
        <f>IF('נוסח ב'!M28=4,2,0)</f>
        <v>0</v>
      </c>
      <c r="N19" s="187">
        <f>IF('נוסח ב'!N28="נכון",3,IF('נוסח ב'!N28="חלקי",1,0))</f>
        <v>0</v>
      </c>
      <c r="O19" s="187">
        <f>IF('נוסח ב'!O28="נכון",3,IF('נוסח ב'!O28="חלקי - 2 נקודות",2,IF('נוסח ב'!O28="חלקי - נקודה 1",1,0)))</f>
        <v>0</v>
      </c>
      <c r="P19" s="187">
        <f>IF('נוסח ב'!P28="ד",2,0)</f>
        <v>0</v>
      </c>
      <c r="Q19" s="187">
        <f>IF('נוסח ב'!Q28="נכון",3,IF('נוסח ב'!Q28="חלקי",2,0))</f>
        <v>0</v>
      </c>
      <c r="R19" s="187">
        <f>IF('נוסח ב'!R28=3,2,0)</f>
        <v>0</v>
      </c>
      <c r="S19" s="187">
        <f>IF('נוסח ב'!S28="נכון",3,IF('נוסח ב'!S28="חלקי",2,0))</f>
        <v>0</v>
      </c>
      <c r="T19" s="187">
        <f>IF('נוסח ב'!T28=2,2,0)</f>
        <v>0</v>
      </c>
      <c r="U19" s="188">
        <f>IF('נוסח ב'!U28="נכון",2,IF('נוסח ב'!U28="חלקי",1,0))</f>
        <v>0</v>
      </c>
      <c r="V19" s="188">
        <f>IF('נוסח ב'!V28="נכון",3,IF('נוסח ב'!V28="חלקי - 2 נקודות",2,IF('נוסח ב'!V28="חלקי - נקודה 1",1,0)))</f>
        <v>0</v>
      </c>
      <c r="W19" s="187">
        <f>IF('נוסח ב'!W28="3 תשובות נכונות",3,IF('נוסח ב'!W28="2 תשובות נכונות",2,IF('נוסח ב'!W28="תשובה נכונה אחת",1,0)))</f>
        <v>0</v>
      </c>
      <c r="X19" s="187">
        <f>IF('נוסח ב'!X28="נכון",3,IF('נוסח ב'!X28="חלקי",1,0))</f>
        <v>0</v>
      </c>
      <c r="Y19" s="189">
        <f>IF('נוסח ב'!Y28="צוינו 4 מרכיבים",4,IF('נוסח ב'!Y28="צוינו 3 מרכיבים",3,IF('נוסח ב'!Y28="צוינו 2 מרכיבים",2,IF('נוסח ב'!Y28="צוין מרכיב 1",1,0))))</f>
        <v>0</v>
      </c>
      <c r="Z19" s="243"/>
      <c r="AA19" s="190">
        <f>IF('נוסח ב'!AA28="נכון",2,0)</f>
        <v>0</v>
      </c>
      <c r="AB19" s="190">
        <f>IF('נוסח ב'!AB28="נכון",2,0)</f>
        <v>0</v>
      </c>
      <c r="AC19" s="191">
        <f>IF('נוסח ב'!AC28=1,2,0)</f>
        <v>0</v>
      </c>
      <c r="AD19" s="191">
        <f>IF('נוסח ב'!AD28="נכון",2,0)</f>
        <v>0</v>
      </c>
      <c r="AE19" s="191">
        <f>IF('נוסח ב'!AE28="נכון",3,IF('נוסח ב'!AE28="חלקי",1,0))</f>
        <v>0</v>
      </c>
      <c r="AF19" s="187">
        <f>IF('נוסח ב'!AF28=1,2,0)</f>
        <v>0</v>
      </c>
      <c r="AG19" s="187">
        <f>IF('נוסח ב'!AG28="נכון",3,IF('נוסח ב'!AG28="חלקי",1,0))</f>
        <v>0</v>
      </c>
      <c r="AH19" s="187">
        <f>IF('נוסח ב'!AH28=4,2,0)</f>
        <v>0</v>
      </c>
      <c r="AI19" s="187">
        <f>IF('נוסח ב'!AI28="נכון",3,IF('נוסח ב'!AI28="חלקי",2,0))</f>
        <v>0</v>
      </c>
      <c r="AJ19" s="187">
        <f>IF('נוסח ב'!AJ28="נכון",2,0)</f>
        <v>0</v>
      </c>
      <c r="AK19" s="188">
        <f>IF('נוסח ב'!AK28="נכון",3,IF('נוסח ב'!AK28="חלקי - 2 נקודות",2,IF('נוסח ב'!AK28="חלקי - נקודה 1",1,0)))</f>
        <v>0</v>
      </c>
      <c r="AL19" s="187">
        <f>IF('נוסח ב'!AL28="נכון",2,0)</f>
        <v>0</v>
      </c>
      <c r="AM19" s="187">
        <f>IF('נוסח ב'!AM28="נכון",3,IF('נוסח ב'!AM28="חלקי",2,0))</f>
        <v>0</v>
      </c>
      <c r="AN19" s="192">
        <f>IF('נוסח ב'!AN28=2,2,0)</f>
        <v>0</v>
      </c>
      <c r="AO19" s="192">
        <f>IF('נוסח ב'!AO28="נכון",3,IF('נוסח ב'!AO28="חלקי - 2 נקודות",2,IF('נוסח ב'!AO28="חלקי - נקודה 1",1,0)))</f>
        <v>0</v>
      </c>
      <c r="AP19" s="192">
        <f>IF('נוסח ב'!AP28="ד",2,0)</f>
        <v>0</v>
      </c>
      <c r="AQ19" s="192">
        <f>IF('נוסח ב'!AQ28="נכון",2,0)</f>
        <v>0</v>
      </c>
      <c r="AR19" s="193">
        <f t="shared" si="0"/>
        <v>0</v>
      </c>
      <c r="AS19" s="193">
        <f t="shared" si="1"/>
        <v>0</v>
      </c>
      <c r="AT19" s="193">
        <f t="shared" si="2"/>
        <v>0</v>
      </c>
      <c r="AU19" s="194">
        <f t="shared" si="3"/>
        <v>0</v>
      </c>
      <c r="AV19" s="195">
        <f t="shared" si="4"/>
        <v>0</v>
      </c>
      <c r="AW19" s="196">
        <f>'נוסח ב'!AS28</f>
        <v>0</v>
      </c>
      <c r="AX19" s="86">
        <f t="shared" si="5"/>
        <v>0</v>
      </c>
    </row>
    <row r="20" spans="1:50" x14ac:dyDescent="0.2">
      <c r="A20" s="10">
        <v>12</v>
      </c>
      <c r="B20" s="109">
        <f>'נוסח ב'!B29</f>
        <v>0</v>
      </c>
      <c r="C20" s="187">
        <f>IF('נוסח ב'!C29="נכון",2,IF('נוסח ב'!C29="חלקי",1,0))</f>
        <v>0</v>
      </c>
      <c r="D20" s="187">
        <f>IF('נוסח ב'!D29="נכון",3,IF('נוסח ב'!D29="חלקי",1,0))</f>
        <v>0</v>
      </c>
      <c r="E20" s="187">
        <f>IF('נוסח ב'!E29="נכון",2,0)</f>
        <v>0</v>
      </c>
      <c r="F20" s="187">
        <f>IF('נוסח ב'!F29="ב",2,0)</f>
        <v>0</v>
      </c>
      <c r="G20" s="187">
        <f>IF('נוסח ב'!G29="נכון",3,IF('נוסח ב'!G29="חלקי",1,0))</f>
        <v>0</v>
      </c>
      <c r="H20" s="187">
        <f>IF('נוסח ב'!H29="נכון",3,IF('נוסח ב'!H29="חלקי",1,0))</f>
        <v>0</v>
      </c>
      <c r="I20" s="187">
        <f>IF('נוסח ב'!I29="נכון",3,IF('נוסח ב'!I29="חלקי",2,0))</f>
        <v>0</v>
      </c>
      <c r="J20" s="187">
        <f>IF('נוסח ב'!J29="נכון",2,IF('נוסח ב'!J29="חלקי",1,0))</f>
        <v>0</v>
      </c>
      <c r="K20" s="187">
        <f>IF('נוסח ב'!K29="נכון",2,0)</f>
        <v>0</v>
      </c>
      <c r="L20" s="187">
        <f>IF('נוסח ב'!L29="נכון",3,IF('נוסח ב'!L29="חלקי",1,0))</f>
        <v>0</v>
      </c>
      <c r="M20" s="187">
        <f>IF('נוסח ב'!M29=4,2,0)</f>
        <v>0</v>
      </c>
      <c r="N20" s="187">
        <f>IF('נוסח ב'!N29="נכון",3,IF('נוסח ב'!N29="חלקי",1,0))</f>
        <v>0</v>
      </c>
      <c r="O20" s="187">
        <f>IF('נוסח ב'!O29="נכון",3,IF('נוסח ב'!O29="חלקי - 2 נקודות",2,IF('נוסח ב'!O29="חלקי - נקודה 1",1,0)))</f>
        <v>0</v>
      </c>
      <c r="P20" s="187">
        <f>IF('נוסח ב'!P29="ד",2,0)</f>
        <v>0</v>
      </c>
      <c r="Q20" s="187">
        <f>IF('נוסח ב'!Q29="נכון",3,IF('נוסח ב'!Q29="חלקי",2,0))</f>
        <v>0</v>
      </c>
      <c r="R20" s="187">
        <f>IF('נוסח ב'!R29=3,2,0)</f>
        <v>0</v>
      </c>
      <c r="S20" s="187">
        <f>IF('נוסח ב'!S29="נכון",3,IF('נוסח ב'!S29="חלקי",2,0))</f>
        <v>0</v>
      </c>
      <c r="T20" s="187">
        <f>IF('נוסח ב'!T29=2,2,0)</f>
        <v>0</v>
      </c>
      <c r="U20" s="188">
        <f>IF('נוסח ב'!U29="נכון",2,IF('נוסח ב'!U29="חלקי",1,0))</f>
        <v>0</v>
      </c>
      <c r="V20" s="188">
        <f>IF('נוסח ב'!V29="נכון",3,IF('נוסח ב'!V29="חלקי - 2 נקודות",2,IF('נוסח ב'!V29="חלקי - נקודה 1",1,0)))</f>
        <v>0</v>
      </c>
      <c r="W20" s="187">
        <f>IF('נוסח ב'!W29="3 תשובות נכונות",3,IF('נוסח ב'!W29="2 תשובות נכונות",2,IF('נוסח ב'!W29="תשובה נכונה אחת",1,0)))</f>
        <v>0</v>
      </c>
      <c r="X20" s="187">
        <f>IF('נוסח ב'!X29="נכון",3,IF('נוסח ב'!X29="חלקי",1,0))</f>
        <v>0</v>
      </c>
      <c r="Y20" s="189">
        <f>IF('נוסח ב'!Y29="צוינו 4 מרכיבים",4,IF('נוסח ב'!Y29="צוינו 3 מרכיבים",3,IF('נוסח ב'!Y29="צוינו 2 מרכיבים",2,IF('נוסח ב'!Y29="צוין מרכיב 1",1,0))))</f>
        <v>0</v>
      </c>
      <c r="Z20" s="242"/>
      <c r="AA20" s="190">
        <f>IF('נוסח ב'!AA29="נכון",2,0)</f>
        <v>0</v>
      </c>
      <c r="AB20" s="190">
        <f>IF('נוסח ב'!AB29="נכון",2,0)</f>
        <v>0</v>
      </c>
      <c r="AC20" s="191">
        <f>IF('נוסח ב'!AC29=1,2,0)</f>
        <v>0</v>
      </c>
      <c r="AD20" s="191">
        <f>IF('נוסח ב'!AD29="נכון",2,0)</f>
        <v>0</v>
      </c>
      <c r="AE20" s="191">
        <f>IF('נוסח ב'!AE29="נכון",3,IF('נוסח ב'!AE29="חלקי",1,0))</f>
        <v>0</v>
      </c>
      <c r="AF20" s="187">
        <f>IF('נוסח ב'!AF29=1,2,0)</f>
        <v>0</v>
      </c>
      <c r="AG20" s="187">
        <f>IF('נוסח ב'!AG29="נכון",3,IF('נוסח ב'!AG29="חלקי",1,0))</f>
        <v>0</v>
      </c>
      <c r="AH20" s="187">
        <f>IF('נוסח ב'!AH29=4,2,0)</f>
        <v>0</v>
      </c>
      <c r="AI20" s="187">
        <f>IF('נוסח ב'!AI29="נכון",3,IF('נוסח ב'!AI29="חלקי",2,0))</f>
        <v>0</v>
      </c>
      <c r="AJ20" s="187">
        <f>IF('נוסח ב'!AJ29="נכון",2,0)</f>
        <v>0</v>
      </c>
      <c r="AK20" s="188">
        <f>IF('נוסח ב'!AK29="נכון",3,IF('נוסח ב'!AK29="חלקי - 2 נקודות",2,IF('נוסח ב'!AK29="חלקי - נקודה 1",1,0)))</f>
        <v>0</v>
      </c>
      <c r="AL20" s="187">
        <f>IF('נוסח ב'!AL29="נכון",2,0)</f>
        <v>0</v>
      </c>
      <c r="AM20" s="187">
        <f>IF('נוסח ב'!AM29="נכון",3,IF('נוסח ב'!AM29="חלקי",2,0))</f>
        <v>0</v>
      </c>
      <c r="AN20" s="192">
        <f>IF('נוסח ב'!AN29=2,2,0)</f>
        <v>0</v>
      </c>
      <c r="AO20" s="192">
        <f>IF('נוסח ב'!AO29="נכון",3,IF('נוסח ב'!AO29="חלקי - 2 נקודות",2,IF('נוסח ב'!AO29="חלקי - נקודה 1",1,0)))</f>
        <v>0</v>
      </c>
      <c r="AP20" s="192">
        <f>IF('נוסח ב'!AP29="ד",2,0)</f>
        <v>0</v>
      </c>
      <c r="AQ20" s="192">
        <f>IF('נוסח ב'!AQ29="נכון",2,0)</f>
        <v>0</v>
      </c>
      <c r="AR20" s="193">
        <f t="shared" si="0"/>
        <v>0</v>
      </c>
      <c r="AS20" s="193">
        <f t="shared" si="1"/>
        <v>0</v>
      </c>
      <c r="AT20" s="193">
        <f t="shared" si="2"/>
        <v>0</v>
      </c>
      <c r="AU20" s="194">
        <f t="shared" si="3"/>
        <v>0</v>
      </c>
      <c r="AV20" s="195">
        <f t="shared" si="4"/>
        <v>0</v>
      </c>
      <c r="AW20" s="196">
        <f>'נוסח ב'!AS29</f>
        <v>0</v>
      </c>
      <c r="AX20" s="86">
        <f t="shared" si="5"/>
        <v>0</v>
      </c>
    </row>
    <row r="21" spans="1:50" x14ac:dyDescent="0.2">
      <c r="A21" s="10">
        <v>13</v>
      </c>
      <c r="B21" s="109">
        <f>'נוסח ב'!B30</f>
        <v>0</v>
      </c>
      <c r="C21" s="187">
        <f>IF('נוסח ב'!C30="נכון",2,IF('נוסח ב'!C30="חלקי",1,0))</f>
        <v>0</v>
      </c>
      <c r="D21" s="187">
        <f>IF('נוסח ב'!D30="נכון",3,IF('נוסח ב'!D30="חלקי",1,0))</f>
        <v>0</v>
      </c>
      <c r="E21" s="187">
        <f>IF('נוסח ב'!E30="נכון",2,0)</f>
        <v>0</v>
      </c>
      <c r="F21" s="187">
        <f>IF('נוסח ב'!F30="ב",2,0)</f>
        <v>0</v>
      </c>
      <c r="G21" s="187">
        <f>IF('נוסח ב'!G30="נכון",3,IF('נוסח ב'!G30="חלקי",1,0))</f>
        <v>0</v>
      </c>
      <c r="H21" s="187">
        <f>IF('נוסח ב'!H30="נכון",3,IF('נוסח ב'!H30="חלקי",1,0))</f>
        <v>0</v>
      </c>
      <c r="I21" s="187">
        <f>IF('נוסח ב'!I30="נכון",3,IF('נוסח ב'!I30="חלקי",2,0))</f>
        <v>0</v>
      </c>
      <c r="J21" s="187">
        <f>IF('נוסח ב'!J30="נכון",2,IF('נוסח ב'!J30="חלקי",1,0))</f>
        <v>0</v>
      </c>
      <c r="K21" s="187">
        <f>IF('נוסח ב'!K30="נכון",2,0)</f>
        <v>0</v>
      </c>
      <c r="L21" s="187">
        <f>IF('נוסח ב'!L30="נכון",3,IF('נוסח ב'!L30="חלקי",1,0))</f>
        <v>0</v>
      </c>
      <c r="M21" s="187">
        <f>IF('נוסח ב'!M30=4,2,0)</f>
        <v>0</v>
      </c>
      <c r="N21" s="187">
        <f>IF('נוסח ב'!N30="נכון",3,IF('נוסח ב'!N30="חלקי",1,0))</f>
        <v>0</v>
      </c>
      <c r="O21" s="187">
        <f>IF('נוסח ב'!O30="נכון",3,IF('נוסח ב'!O30="חלקי - 2 נקודות",2,IF('נוסח ב'!O30="חלקי - נקודה 1",1,0)))</f>
        <v>0</v>
      </c>
      <c r="P21" s="187">
        <f>IF('נוסח ב'!P30="ד",2,0)</f>
        <v>0</v>
      </c>
      <c r="Q21" s="187">
        <f>IF('נוסח ב'!Q30="נכון",3,IF('נוסח ב'!Q30="חלקי",2,0))</f>
        <v>0</v>
      </c>
      <c r="R21" s="187">
        <f>IF('נוסח ב'!R30=3,2,0)</f>
        <v>0</v>
      </c>
      <c r="S21" s="187">
        <f>IF('נוסח ב'!S30="נכון",3,IF('נוסח ב'!S30="חלקי",2,0))</f>
        <v>0</v>
      </c>
      <c r="T21" s="187">
        <f>IF('נוסח ב'!T30=2,2,0)</f>
        <v>0</v>
      </c>
      <c r="U21" s="188">
        <f>IF('נוסח ב'!U30="נכון",2,IF('נוסח ב'!U30="חלקי",1,0))</f>
        <v>0</v>
      </c>
      <c r="V21" s="188">
        <f>IF('נוסח ב'!V30="נכון",3,IF('נוסח ב'!V30="חלקי - 2 נקודות",2,IF('נוסח ב'!V30="חלקי - נקודה 1",1,0)))</f>
        <v>0</v>
      </c>
      <c r="W21" s="187">
        <f>IF('נוסח ב'!W30="3 תשובות נכונות",3,IF('נוסח ב'!W30="2 תשובות נכונות",2,IF('נוסח ב'!W30="תשובה נכונה אחת",1,0)))</f>
        <v>0</v>
      </c>
      <c r="X21" s="187">
        <f>IF('נוסח ב'!X30="נכון",3,IF('נוסח ב'!X30="חלקי",1,0))</f>
        <v>0</v>
      </c>
      <c r="Y21" s="189">
        <f>IF('נוסח ב'!Y30="צוינו 4 מרכיבים",4,IF('נוסח ב'!Y30="צוינו 3 מרכיבים",3,IF('נוסח ב'!Y30="צוינו 2 מרכיבים",2,IF('נוסח ב'!Y30="צוין מרכיב 1",1,0))))</f>
        <v>0</v>
      </c>
      <c r="Z21" s="243"/>
      <c r="AA21" s="190">
        <f>IF('נוסח ב'!AA30="נכון",2,0)</f>
        <v>0</v>
      </c>
      <c r="AB21" s="190">
        <f>IF('נוסח ב'!AB30="נכון",2,0)</f>
        <v>0</v>
      </c>
      <c r="AC21" s="191">
        <f>IF('נוסח ב'!AC30=1,2,0)</f>
        <v>0</v>
      </c>
      <c r="AD21" s="191">
        <f>IF('נוסח ב'!AD30="נכון",2,0)</f>
        <v>0</v>
      </c>
      <c r="AE21" s="191">
        <f>IF('נוסח ב'!AE30="נכון",3,IF('נוסח ב'!AE30="חלקי",1,0))</f>
        <v>0</v>
      </c>
      <c r="AF21" s="187">
        <f>IF('נוסח ב'!AF30=1,2,0)</f>
        <v>0</v>
      </c>
      <c r="AG21" s="187">
        <f>IF('נוסח ב'!AG30="נכון",3,IF('נוסח ב'!AG30="חלקי",1,0))</f>
        <v>0</v>
      </c>
      <c r="AH21" s="187">
        <f>IF('נוסח ב'!AH30=4,2,0)</f>
        <v>0</v>
      </c>
      <c r="AI21" s="187">
        <f>IF('נוסח ב'!AI30="נכון",3,IF('נוסח ב'!AI30="חלקי",2,0))</f>
        <v>0</v>
      </c>
      <c r="AJ21" s="187">
        <f>IF('נוסח ב'!AJ30="נכון",2,0)</f>
        <v>0</v>
      </c>
      <c r="AK21" s="188">
        <f>IF('נוסח ב'!AK30="נכון",3,IF('נוסח ב'!AK30="חלקי - 2 נקודות",2,IF('נוסח ב'!AK30="חלקי - נקודה 1",1,0)))</f>
        <v>0</v>
      </c>
      <c r="AL21" s="187">
        <f>IF('נוסח ב'!AL30="נכון",2,0)</f>
        <v>0</v>
      </c>
      <c r="AM21" s="187">
        <f>IF('נוסח ב'!AM30="נכון",3,IF('נוסח ב'!AM30="חלקי",2,0))</f>
        <v>0</v>
      </c>
      <c r="AN21" s="192">
        <f>IF('נוסח ב'!AN30=2,2,0)</f>
        <v>0</v>
      </c>
      <c r="AO21" s="192">
        <f>IF('נוסח ב'!AO30="נכון",3,IF('נוסח ב'!AO30="חלקי - 2 נקודות",2,IF('נוסח ב'!AO30="חלקי - נקודה 1",1,0)))</f>
        <v>0</v>
      </c>
      <c r="AP21" s="192">
        <f>IF('נוסח ב'!AP30="ד",2,0)</f>
        <v>0</v>
      </c>
      <c r="AQ21" s="192">
        <f>IF('נוסח ב'!AQ30="נכון",2,0)</f>
        <v>0</v>
      </c>
      <c r="AR21" s="193">
        <f t="shared" si="0"/>
        <v>0</v>
      </c>
      <c r="AS21" s="193">
        <f t="shared" si="1"/>
        <v>0</v>
      </c>
      <c r="AT21" s="193">
        <f t="shared" si="2"/>
        <v>0</v>
      </c>
      <c r="AU21" s="194">
        <f t="shared" si="3"/>
        <v>0</v>
      </c>
      <c r="AV21" s="195">
        <f t="shared" si="4"/>
        <v>0</v>
      </c>
      <c r="AW21" s="196">
        <f>'נוסח ב'!AS30</f>
        <v>0</v>
      </c>
      <c r="AX21" s="86">
        <f t="shared" si="5"/>
        <v>0</v>
      </c>
    </row>
    <row r="22" spans="1:50" x14ac:dyDescent="0.2">
      <c r="A22" s="10">
        <v>14</v>
      </c>
      <c r="B22" s="109">
        <f>'נוסח ב'!B31</f>
        <v>0</v>
      </c>
      <c r="C22" s="187">
        <f>IF('נוסח ב'!C31="נכון",2,IF('נוסח ב'!C31="חלקי",1,0))</f>
        <v>0</v>
      </c>
      <c r="D22" s="187">
        <f>IF('נוסח ב'!D31="נכון",3,IF('נוסח ב'!D31="חלקי",1,0))</f>
        <v>0</v>
      </c>
      <c r="E22" s="187">
        <f>IF('נוסח ב'!E31="נכון",2,0)</f>
        <v>0</v>
      </c>
      <c r="F22" s="187">
        <f>IF('נוסח ב'!F31="ב",2,0)</f>
        <v>0</v>
      </c>
      <c r="G22" s="187">
        <f>IF('נוסח ב'!G31="נכון",3,IF('נוסח ב'!G31="חלקי",1,0))</f>
        <v>0</v>
      </c>
      <c r="H22" s="187">
        <f>IF('נוסח ב'!H31="נכון",3,IF('נוסח ב'!H31="חלקי",1,0))</f>
        <v>0</v>
      </c>
      <c r="I22" s="187">
        <f>IF('נוסח ב'!I31="נכון",3,IF('נוסח ב'!I31="חלקי",2,0))</f>
        <v>0</v>
      </c>
      <c r="J22" s="187">
        <f>IF('נוסח ב'!J31="נכון",2,IF('נוסח ב'!J31="חלקי",1,0))</f>
        <v>0</v>
      </c>
      <c r="K22" s="187">
        <f>IF('נוסח ב'!K31="נכון",2,0)</f>
        <v>0</v>
      </c>
      <c r="L22" s="187">
        <f>IF('נוסח ב'!L31="נכון",3,IF('נוסח ב'!L31="חלקי",1,0))</f>
        <v>0</v>
      </c>
      <c r="M22" s="187">
        <f>IF('נוסח ב'!M31=4,2,0)</f>
        <v>0</v>
      </c>
      <c r="N22" s="187">
        <f>IF('נוסח ב'!N31="נכון",3,IF('נוסח ב'!N31="חלקי",1,0))</f>
        <v>0</v>
      </c>
      <c r="O22" s="187">
        <f>IF('נוסח ב'!O31="נכון",3,IF('נוסח ב'!O31="חלקי - 2 נקודות",2,IF('נוסח ב'!O31="חלקי - נקודה 1",1,0)))</f>
        <v>0</v>
      </c>
      <c r="P22" s="187">
        <f>IF('נוסח ב'!P31="ד",2,0)</f>
        <v>0</v>
      </c>
      <c r="Q22" s="187">
        <f>IF('נוסח ב'!Q31="נכון",3,IF('נוסח ב'!Q31="חלקי",2,0))</f>
        <v>0</v>
      </c>
      <c r="R22" s="187">
        <f>IF('נוסח ב'!R31=3,2,0)</f>
        <v>0</v>
      </c>
      <c r="S22" s="187">
        <f>IF('נוסח ב'!S31="נכון",3,IF('נוסח ב'!S31="חלקי",2,0))</f>
        <v>0</v>
      </c>
      <c r="T22" s="187">
        <f>IF('נוסח ב'!T31=2,2,0)</f>
        <v>0</v>
      </c>
      <c r="U22" s="188">
        <f>IF('נוסח ב'!U31="נכון",2,IF('נוסח ב'!U31="חלקי",1,0))</f>
        <v>0</v>
      </c>
      <c r="V22" s="188">
        <f>IF('נוסח ב'!V31="נכון",3,IF('נוסח ב'!V31="חלקי - 2 נקודות",2,IF('נוסח ב'!V31="חלקי - נקודה 1",1,0)))</f>
        <v>0</v>
      </c>
      <c r="W22" s="187">
        <f>IF('נוסח ב'!W31="3 תשובות נכונות",3,IF('נוסח ב'!W31="2 תשובות נכונות",2,IF('נוסח ב'!W31="תשובה נכונה אחת",1,0)))</f>
        <v>0</v>
      </c>
      <c r="X22" s="187">
        <f>IF('נוסח ב'!X31="נכון",3,IF('נוסח ב'!X31="חלקי",1,0))</f>
        <v>0</v>
      </c>
      <c r="Y22" s="189">
        <f>IF('נוסח ב'!Y31="צוינו 4 מרכיבים",4,IF('נוסח ב'!Y31="צוינו 3 מרכיבים",3,IF('נוסח ב'!Y31="צוינו 2 מרכיבים",2,IF('נוסח ב'!Y31="צוין מרכיב 1",1,0))))</f>
        <v>0</v>
      </c>
      <c r="Z22" s="243"/>
      <c r="AA22" s="190">
        <f>IF('נוסח ב'!AA31="נכון",2,0)</f>
        <v>0</v>
      </c>
      <c r="AB22" s="190">
        <f>IF('נוסח ב'!AB31="נכון",2,0)</f>
        <v>0</v>
      </c>
      <c r="AC22" s="191">
        <f>IF('נוסח ב'!AC31=1,2,0)</f>
        <v>0</v>
      </c>
      <c r="AD22" s="191">
        <f>IF('נוסח ב'!AD31="נכון",2,0)</f>
        <v>0</v>
      </c>
      <c r="AE22" s="191">
        <f>IF('נוסח ב'!AE31="נכון",3,IF('נוסח ב'!AE31="חלקי",1,0))</f>
        <v>0</v>
      </c>
      <c r="AF22" s="187">
        <f>IF('נוסח ב'!AF31=1,2,0)</f>
        <v>0</v>
      </c>
      <c r="AG22" s="187">
        <f>IF('נוסח ב'!AG31="נכון",3,IF('נוסח ב'!AG31="חלקי",1,0))</f>
        <v>0</v>
      </c>
      <c r="AH22" s="187">
        <f>IF('נוסח ב'!AH31=4,2,0)</f>
        <v>0</v>
      </c>
      <c r="AI22" s="187">
        <f>IF('נוסח ב'!AI31="נכון",3,IF('נוסח ב'!AI31="חלקי",2,0))</f>
        <v>0</v>
      </c>
      <c r="AJ22" s="187">
        <f>IF('נוסח ב'!AJ31="נכון",2,0)</f>
        <v>0</v>
      </c>
      <c r="AK22" s="188">
        <f>IF('נוסח ב'!AK31="נכון",3,IF('נוסח ב'!AK31="חלקי - 2 נקודות",2,IF('נוסח ב'!AK31="חלקי - נקודה 1",1,0)))</f>
        <v>0</v>
      </c>
      <c r="AL22" s="187">
        <f>IF('נוסח ב'!AL31="נכון",2,0)</f>
        <v>0</v>
      </c>
      <c r="AM22" s="187">
        <f>IF('נוסח ב'!AM31="נכון",3,IF('נוסח ב'!AM31="חלקי",2,0))</f>
        <v>0</v>
      </c>
      <c r="AN22" s="192">
        <f>IF('נוסח ב'!AN31=2,2,0)</f>
        <v>0</v>
      </c>
      <c r="AO22" s="192">
        <f>IF('נוסח ב'!AO31="נכון",3,IF('נוסח ב'!AO31="חלקי - 2 נקודות",2,IF('נוסח ב'!AO31="חלקי - נקודה 1",1,0)))</f>
        <v>0</v>
      </c>
      <c r="AP22" s="192">
        <f>IF('נוסח ב'!AP31="ד",2,0)</f>
        <v>0</v>
      </c>
      <c r="AQ22" s="192">
        <f>IF('נוסח ב'!AQ31="נכון",2,0)</f>
        <v>0</v>
      </c>
      <c r="AR22" s="193">
        <f t="shared" si="0"/>
        <v>0</v>
      </c>
      <c r="AS22" s="193">
        <f t="shared" si="1"/>
        <v>0</v>
      </c>
      <c r="AT22" s="193">
        <f t="shared" si="2"/>
        <v>0</v>
      </c>
      <c r="AU22" s="194">
        <f t="shared" si="3"/>
        <v>0</v>
      </c>
      <c r="AV22" s="195">
        <f t="shared" si="4"/>
        <v>0</v>
      </c>
      <c r="AW22" s="196">
        <f>'נוסח ב'!AS31</f>
        <v>0</v>
      </c>
      <c r="AX22" s="86">
        <f t="shared" si="5"/>
        <v>0</v>
      </c>
    </row>
    <row r="23" spans="1:50" x14ac:dyDescent="0.2">
      <c r="A23" s="10">
        <v>15</v>
      </c>
      <c r="B23" s="109">
        <f>'נוסח ב'!B32</f>
        <v>0</v>
      </c>
      <c r="C23" s="187">
        <f>IF('נוסח ב'!C32="נכון",2,IF('נוסח ב'!C32="חלקי",1,0))</f>
        <v>0</v>
      </c>
      <c r="D23" s="187">
        <f>IF('נוסח ב'!D32="נכון",3,IF('נוסח ב'!D32="חלקי",1,0))</f>
        <v>0</v>
      </c>
      <c r="E23" s="187">
        <f>IF('נוסח ב'!E32="נכון",2,0)</f>
        <v>0</v>
      </c>
      <c r="F23" s="187">
        <f>IF('נוסח ב'!F32="ב",2,0)</f>
        <v>0</v>
      </c>
      <c r="G23" s="187">
        <f>IF('נוסח ב'!G32="נכון",3,IF('נוסח ב'!G32="חלקי",1,0))</f>
        <v>0</v>
      </c>
      <c r="H23" s="187">
        <f>IF('נוסח ב'!H32="נכון",3,IF('נוסח ב'!H32="חלקי",1,0))</f>
        <v>0</v>
      </c>
      <c r="I23" s="187">
        <f>IF('נוסח ב'!I32="נכון",3,IF('נוסח ב'!I32="חלקי",2,0))</f>
        <v>0</v>
      </c>
      <c r="J23" s="187">
        <f>IF('נוסח ב'!J32="נכון",2,IF('נוסח ב'!J32="חלקי",1,0))</f>
        <v>0</v>
      </c>
      <c r="K23" s="187">
        <f>IF('נוסח ב'!K32="נכון",2,0)</f>
        <v>0</v>
      </c>
      <c r="L23" s="187">
        <f>IF('נוסח ב'!L32="נכון",3,IF('נוסח ב'!L32="חלקי",1,0))</f>
        <v>0</v>
      </c>
      <c r="M23" s="187">
        <f>IF('נוסח ב'!M32=4,2,0)</f>
        <v>0</v>
      </c>
      <c r="N23" s="187">
        <f>IF('נוסח ב'!N32="נכון",3,IF('נוסח ב'!N32="חלקי",1,0))</f>
        <v>0</v>
      </c>
      <c r="O23" s="187">
        <f>IF('נוסח ב'!O32="נכון",3,IF('נוסח ב'!O32="חלקי - 2 נקודות",2,IF('נוסח ב'!O32="חלקי - נקודה 1",1,0)))</f>
        <v>0</v>
      </c>
      <c r="P23" s="187">
        <f>IF('נוסח ב'!P32="ד",2,0)</f>
        <v>0</v>
      </c>
      <c r="Q23" s="187">
        <f>IF('נוסח ב'!Q32="נכון",3,IF('נוסח ב'!Q32="חלקי",2,0))</f>
        <v>0</v>
      </c>
      <c r="R23" s="187">
        <f>IF('נוסח ב'!R32=3,2,0)</f>
        <v>0</v>
      </c>
      <c r="S23" s="187">
        <f>IF('נוסח ב'!S32="נכון",3,IF('נוסח ב'!S32="חלקי",2,0))</f>
        <v>0</v>
      </c>
      <c r="T23" s="187">
        <f>IF('נוסח ב'!T32=2,2,0)</f>
        <v>0</v>
      </c>
      <c r="U23" s="188">
        <f>IF('נוסח ב'!U32="נכון",2,IF('נוסח ב'!U32="חלקי",1,0))</f>
        <v>0</v>
      </c>
      <c r="V23" s="188">
        <f>IF('נוסח ב'!V32="נכון",3,IF('נוסח ב'!V32="חלקי - 2 נקודות",2,IF('נוסח ב'!V32="חלקי - נקודה 1",1,0)))</f>
        <v>0</v>
      </c>
      <c r="W23" s="187">
        <f>IF('נוסח ב'!W32="3 תשובות נכונות",3,IF('נוסח ב'!W32="2 תשובות נכונות",2,IF('נוסח ב'!W32="תשובה נכונה אחת",1,0)))</f>
        <v>0</v>
      </c>
      <c r="X23" s="187">
        <f>IF('נוסח ב'!X32="נכון",3,IF('נוסח ב'!X32="חלקי",1,0))</f>
        <v>0</v>
      </c>
      <c r="Y23" s="189">
        <f>IF('נוסח ב'!Y32="צוינו 4 מרכיבים",4,IF('נוסח ב'!Y32="צוינו 3 מרכיבים",3,IF('נוסח ב'!Y32="צוינו 2 מרכיבים",2,IF('נוסח ב'!Y32="צוין מרכיב 1",1,0))))</f>
        <v>0</v>
      </c>
      <c r="Z23" s="242"/>
      <c r="AA23" s="190">
        <f>IF('נוסח ב'!AA32="נכון",2,0)</f>
        <v>0</v>
      </c>
      <c r="AB23" s="190">
        <f>IF('נוסח ב'!AB32="נכון",2,0)</f>
        <v>0</v>
      </c>
      <c r="AC23" s="191">
        <f>IF('נוסח ב'!AC32=1,2,0)</f>
        <v>0</v>
      </c>
      <c r="AD23" s="191">
        <f>IF('נוסח ב'!AD32="נכון",2,0)</f>
        <v>0</v>
      </c>
      <c r="AE23" s="191">
        <f>IF('נוסח ב'!AE32="נכון",3,IF('נוסח ב'!AE32="חלקי",1,0))</f>
        <v>0</v>
      </c>
      <c r="AF23" s="187">
        <f>IF('נוסח ב'!AF32=1,2,0)</f>
        <v>0</v>
      </c>
      <c r="AG23" s="187">
        <f>IF('נוסח ב'!AG32="נכון",3,IF('נוסח ב'!AG32="חלקי",1,0))</f>
        <v>0</v>
      </c>
      <c r="AH23" s="187">
        <f>IF('נוסח ב'!AH32=4,2,0)</f>
        <v>0</v>
      </c>
      <c r="AI23" s="187">
        <f>IF('נוסח ב'!AI32="נכון",3,IF('נוסח ב'!AI32="חלקי",2,0))</f>
        <v>0</v>
      </c>
      <c r="AJ23" s="187">
        <f>IF('נוסח ב'!AJ32="נכון",2,0)</f>
        <v>0</v>
      </c>
      <c r="AK23" s="188">
        <f>IF('נוסח ב'!AK32="נכון",3,IF('נוסח ב'!AK32="חלקי - 2 נקודות",2,IF('נוסח ב'!AK32="חלקי - נקודה 1",1,0)))</f>
        <v>0</v>
      </c>
      <c r="AL23" s="187">
        <f>IF('נוסח ב'!AL32="נכון",2,0)</f>
        <v>0</v>
      </c>
      <c r="AM23" s="187">
        <f>IF('נוסח ב'!AM32="נכון",3,IF('נוסח ב'!AM32="חלקי",2,0))</f>
        <v>0</v>
      </c>
      <c r="AN23" s="192">
        <f>IF('נוסח ב'!AN32=2,2,0)</f>
        <v>0</v>
      </c>
      <c r="AO23" s="192">
        <f>IF('נוסח ב'!AO32="נכון",3,IF('נוסח ב'!AO32="חלקי - 2 נקודות",2,IF('נוסח ב'!AO32="חלקי - נקודה 1",1,0)))</f>
        <v>0</v>
      </c>
      <c r="AP23" s="192">
        <f>IF('נוסח ב'!AP32="ד",2,0)</f>
        <v>0</v>
      </c>
      <c r="AQ23" s="192">
        <f>IF('נוסח ב'!AQ32="נכון",2,0)</f>
        <v>0</v>
      </c>
      <c r="AR23" s="193">
        <f t="shared" si="0"/>
        <v>0</v>
      </c>
      <c r="AS23" s="193">
        <f t="shared" si="1"/>
        <v>0</v>
      </c>
      <c r="AT23" s="193">
        <f t="shared" si="2"/>
        <v>0</v>
      </c>
      <c r="AU23" s="194">
        <f t="shared" si="3"/>
        <v>0</v>
      </c>
      <c r="AV23" s="195">
        <f t="shared" si="4"/>
        <v>0</v>
      </c>
      <c r="AW23" s="196">
        <f>'נוסח ב'!AS32</f>
        <v>0</v>
      </c>
      <c r="AX23" s="86">
        <f t="shared" si="5"/>
        <v>0</v>
      </c>
    </row>
    <row r="24" spans="1:50" x14ac:dyDescent="0.2">
      <c r="A24" s="10">
        <v>16</v>
      </c>
      <c r="B24" s="109">
        <f>'נוסח ב'!B33</f>
        <v>0</v>
      </c>
      <c r="C24" s="187">
        <f>IF('נוסח ב'!C33="נכון",2,IF('נוסח ב'!C33="חלקי",1,0))</f>
        <v>0</v>
      </c>
      <c r="D24" s="187">
        <f>IF('נוסח ב'!D33="נכון",3,IF('נוסח ב'!D33="חלקי",1,0))</f>
        <v>0</v>
      </c>
      <c r="E24" s="187">
        <f>IF('נוסח ב'!E33="נכון",2,0)</f>
        <v>0</v>
      </c>
      <c r="F24" s="187">
        <f>IF('נוסח ב'!F33="ב",2,0)</f>
        <v>0</v>
      </c>
      <c r="G24" s="187">
        <f>IF('נוסח ב'!G33="נכון",3,IF('נוסח ב'!G33="חלקי",1,0))</f>
        <v>0</v>
      </c>
      <c r="H24" s="187">
        <f>IF('נוסח ב'!H33="נכון",3,IF('נוסח ב'!H33="חלקי",1,0))</f>
        <v>0</v>
      </c>
      <c r="I24" s="187">
        <f>IF('נוסח ב'!I33="נכון",3,IF('נוסח ב'!I33="חלקי",2,0))</f>
        <v>0</v>
      </c>
      <c r="J24" s="187">
        <f>IF('נוסח ב'!J33="נכון",2,IF('נוסח ב'!J33="חלקי",1,0))</f>
        <v>0</v>
      </c>
      <c r="K24" s="187">
        <f>IF('נוסח ב'!K33="נכון",2,0)</f>
        <v>0</v>
      </c>
      <c r="L24" s="187">
        <f>IF('נוסח ב'!L33="נכון",3,IF('נוסח ב'!L33="חלקי",1,0))</f>
        <v>0</v>
      </c>
      <c r="M24" s="187">
        <f>IF('נוסח ב'!M33=4,2,0)</f>
        <v>0</v>
      </c>
      <c r="N24" s="187">
        <f>IF('נוסח ב'!N33="נכון",3,IF('נוסח ב'!N33="חלקי",1,0))</f>
        <v>0</v>
      </c>
      <c r="O24" s="187">
        <f>IF('נוסח ב'!O33="נכון",3,IF('נוסח ב'!O33="חלקי - 2 נקודות",2,IF('נוסח ב'!O33="חלקי - נקודה 1",1,0)))</f>
        <v>0</v>
      </c>
      <c r="P24" s="187">
        <f>IF('נוסח ב'!P33="ד",2,0)</f>
        <v>0</v>
      </c>
      <c r="Q24" s="187">
        <f>IF('נוסח ב'!Q33="נכון",3,IF('נוסח ב'!Q33="חלקי",2,0))</f>
        <v>0</v>
      </c>
      <c r="R24" s="187">
        <f>IF('נוסח ב'!R33=3,2,0)</f>
        <v>0</v>
      </c>
      <c r="S24" s="187">
        <f>IF('נוסח ב'!S33="נכון",3,IF('נוסח ב'!S33="חלקי",2,0))</f>
        <v>0</v>
      </c>
      <c r="T24" s="187">
        <f>IF('נוסח ב'!T33=2,2,0)</f>
        <v>0</v>
      </c>
      <c r="U24" s="188">
        <f>IF('נוסח ב'!U33="נכון",2,IF('נוסח ב'!U33="חלקי",1,0))</f>
        <v>0</v>
      </c>
      <c r="V24" s="188">
        <f>IF('נוסח ב'!V33="נכון",3,IF('נוסח ב'!V33="חלקי - 2 נקודות",2,IF('נוסח ב'!V33="חלקי - נקודה 1",1,0)))</f>
        <v>0</v>
      </c>
      <c r="W24" s="187">
        <f>IF('נוסח ב'!W33="3 תשובות נכונות",3,IF('נוסח ב'!W33="2 תשובות נכונות",2,IF('נוסח ב'!W33="תשובה נכונה אחת",1,0)))</f>
        <v>0</v>
      </c>
      <c r="X24" s="187">
        <f>IF('נוסח ב'!X33="נכון",3,IF('נוסח ב'!X33="חלקי",1,0))</f>
        <v>0</v>
      </c>
      <c r="Y24" s="189">
        <f>IF('נוסח ב'!Y33="צוינו 4 מרכיבים",4,IF('נוסח ב'!Y33="צוינו 3 מרכיבים",3,IF('נוסח ב'!Y33="צוינו 2 מרכיבים",2,IF('נוסח ב'!Y33="צוין מרכיב 1",1,0))))</f>
        <v>0</v>
      </c>
      <c r="Z24" s="243"/>
      <c r="AA24" s="190">
        <f>IF('נוסח ב'!AA33="נכון",2,0)</f>
        <v>0</v>
      </c>
      <c r="AB24" s="190">
        <f>IF('נוסח ב'!AB33="נכון",2,0)</f>
        <v>0</v>
      </c>
      <c r="AC24" s="191">
        <f>IF('נוסח ב'!AC33=1,2,0)</f>
        <v>0</v>
      </c>
      <c r="AD24" s="191">
        <f>IF('נוסח ב'!AD33="נכון",2,0)</f>
        <v>0</v>
      </c>
      <c r="AE24" s="191">
        <f>IF('נוסח ב'!AE33="נכון",3,IF('נוסח ב'!AE33="חלקי",1,0))</f>
        <v>0</v>
      </c>
      <c r="AF24" s="187">
        <f>IF('נוסח ב'!AF33=1,2,0)</f>
        <v>0</v>
      </c>
      <c r="AG24" s="187">
        <f>IF('נוסח ב'!AG33="נכון",3,IF('נוסח ב'!AG33="חלקי",1,0))</f>
        <v>0</v>
      </c>
      <c r="AH24" s="187">
        <f>IF('נוסח ב'!AH33=4,2,0)</f>
        <v>0</v>
      </c>
      <c r="AI24" s="187">
        <f>IF('נוסח ב'!AI33="נכון",3,IF('נוסח ב'!AI33="חלקי",2,0))</f>
        <v>0</v>
      </c>
      <c r="AJ24" s="187">
        <f>IF('נוסח ב'!AJ33="נכון",2,0)</f>
        <v>0</v>
      </c>
      <c r="AK24" s="188">
        <f>IF('נוסח ב'!AK33="נכון",3,IF('נוסח ב'!AK33="חלקי - 2 נקודות",2,IF('נוסח ב'!AK33="חלקי - נקודה 1",1,0)))</f>
        <v>0</v>
      </c>
      <c r="AL24" s="187">
        <f>IF('נוסח ב'!AL33="נכון",2,0)</f>
        <v>0</v>
      </c>
      <c r="AM24" s="187">
        <f>IF('נוסח ב'!AM33="נכון",3,IF('נוסח ב'!AM33="חלקי",2,0))</f>
        <v>0</v>
      </c>
      <c r="AN24" s="192">
        <f>IF('נוסח ב'!AN33=2,2,0)</f>
        <v>0</v>
      </c>
      <c r="AO24" s="192">
        <f>IF('נוסח ב'!AO33="נכון",3,IF('נוסח ב'!AO33="חלקי - 2 נקודות",2,IF('נוסח ב'!AO33="חלקי - נקודה 1",1,0)))</f>
        <v>0</v>
      </c>
      <c r="AP24" s="192">
        <f>IF('נוסח ב'!AP33="ד",2,0)</f>
        <v>0</v>
      </c>
      <c r="AQ24" s="192">
        <f>IF('נוסח ב'!AQ33="נכון",2,0)</f>
        <v>0</v>
      </c>
      <c r="AR24" s="193">
        <f t="shared" si="0"/>
        <v>0</v>
      </c>
      <c r="AS24" s="193">
        <f t="shared" si="1"/>
        <v>0</v>
      </c>
      <c r="AT24" s="193">
        <f t="shared" si="2"/>
        <v>0</v>
      </c>
      <c r="AU24" s="194">
        <f t="shared" si="3"/>
        <v>0</v>
      </c>
      <c r="AV24" s="195">
        <f t="shared" si="4"/>
        <v>0</v>
      </c>
      <c r="AW24" s="196">
        <f>'נוסח ב'!AS33</f>
        <v>0</v>
      </c>
      <c r="AX24" s="86">
        <f t="shared" si="5"/>
        <v>0</v>
      </c>
    </row>
    <row r="25" spans="1:50" x14ac:dyDescent="0.2">
      <c r="A25" s="10">
        <v>17</v>
      </c>
      <c r="B25" s="109">
        <f>'נוסח ב'!B34</f>
        <v>0</v>
      </c>
      <c r="C25" s="187">
        <f>IF('נוסח ב'!C34="נכון",2,IF('נוסח ב'!C34="חלקי",1,0))</f>
        <v>0</v>
      </c>
      <c r="D25" s="187">
        <f>IF('נוסח ב'!D34="נכון",3,IF('נוסח ב'!D34="חלקי",1,0))</f>
        <v>0</v>
      </c>
      <c r="E25" s="187">
        <f>IF('נוסח ב'!E34="נכון",2,0)</f>
        <v>0</v>
      </c>
      <c r="F25" s="187">
        <f>IF('נוסח ב'!F34="ב",2,0)</f>
        <v>0</v>
      </c>
      <c r="G25" s="187">
        <f>IF('נוסח ב'!G34="נכון",3,IF('נוסח ב'!G34="חלקי",1,0))</f>
        <v>0</v>
      </c>
      <c r="H25" s="187">
        <f>IF('נוסח ב'!H34="נכון",3,IF('נוסח ב'!H34="חלקי",1,0))</f>
        <v>0</v>
      </c>
      <c r="I25" s="187">
        <f>IF('נוסח ב'!I34="נכון",3,IF('נוסח ב'!I34="חלקי",2,0))</f>
        <v>0</v>
      </c>
      <c r="J25" s="187">
        <f>IF('נוסח ב'!J34="נכון",2,IF('נוסח ב'!J34="חלקי",1,0))</f>
        <v>0</v>
      </c>
      <c r="K25" s="187">
        <f>IF('נוסח ב'!K34="נכון",2,0)</f>
        <v>0</v>
      </c>
      <c r="L25" s="187">
        <f>IF('נוסח ב'!L34="נכון",3,IF('נוסח ב'!L34="חלקי",1,0))</f>
        <v>0</v>
      </c>
      <c r="M25" s="187">
        <f>IF('נוסח ב'!M34=4,2,0)</f>
        <v>0</v>
      </c>
      <c r="N25" s="187">
        <f>IF('נוסח ב'!N34="נכון",3,IF('נוסח ב'!N34="חלקי",1,0))</f>
        <v>0</v>
      </c>
      <c r="O25" s="187">
        <f>IF('נוסח ב'!O34="נכון",3,IF('נוסח ב'!O34="חלקי - 2 נקודות",2,IF('נוסח ב'!O34="חלקי - נקודה 1",1,0)))</f>
        <v>0</v>
      </c>
      <c r="P25" s="187">
        <f>IF('נוסח ב'!P34="ד",2,0)</f>
        <v>0</v>
      </c>
      <c r="Q25" s="187">
        <f>IF('נוסח ב'!Q34="נכון",3,IF('נוסח ב'!Q34="חלקי",2,0))</f>
        <v>0</v>
      </c>
      <c r="R25" s="187">
        <f>IF('נוסח ב'!R34=3,2,0)</f>
        <v>0</v>
      </c>
      <c r="S25" s="187">
        <f>IF('נוסח ב'!S34="נכון",3,IF('נוסח ב'!S34="חלקי",2,0))</f>
        <v>0</v>
      </c>
      <c r="T25" s="187">
        <f>IF('נוסח ב'!T34=2,2,0)</f>
        <v>0</v>
      </c>
      <c r="U25" s="188">
        <f>IF('נוסח ב'!U34="נכון",2,IF('נוסח ב'!U34="חלקי",1,0))</f>
        <v>0</v>
      </c>
      <c r="V25" s="188">
        <f>IF('נוסח ב'!V34="נכון",3,IF('נוסח ב'!V34="חלקי - 2 נקודות",2,IF('נוסח ב'!V34="חלקי - נקודה 1",1,0)))</f>
        <v>0</v>
      </c>
      <c r="W25" s="187">
        <f>IF('נוסח ב'!W34="3 תשובות נכונות",3,IF('נוסח ב'!W34="2 תשובות נכונות",2,IF('נוסח ב'!W34="תשובה נכונה אחת",1,0)))</f>
        <v>0</v>
      </c>
      <c r="X25" s="187">
        <f>IF('נוסח ב'!X34="נכון",3,IF('נוסח ב'!X34="חלקי",1,0))</f>
        <v>0</v>
      </c>
      <c r="Y25" s="189">
        <f>IF('נוסח ב'!Y34="צוינו 4 מרכיבים",4,IF('נוסח ב'!Y34="צוינו 3 מרכיבים",3,IF('נוסח ב'!Y34="צוינו 2 מרכיבים",2,IF('נוסח ב'!Y34="צוין מרכיב 1",1,0))))</f>
        <v>0</v>
      </c>
      <c r="Z25" s="243"/>
      <c r="AA25" s="190">
        <f>IF('נוסח ב'!AA34="נכון",2,0)</f>
        <v>0</v>
      </c>
      <c r="AB25" s="190">
        <f>IF('נוסח ב'!AB34="נכון",2,0)</f>
        <v>0</v>
      </c>
      <c r="AC25" s="191">
        <f>IF('נוסח ב'!AC34=1,2,0)</f>
        <v>0</v>
      </c>
      <c r="AD25" s="191">
        <f>IF('נוסח ב'!AD34="נכון",2,0)</f>
        <v>0</v>
      </c>
      <c r="AE25" s="191">
        <f>IF('נוסח ב'!AE34="נכון",3,IF('נוסח ב'!AE34="חלקי",1,0))</f>
        <v>0</v>
      </c>
      <c r="AF25" s="187">
        <f>IF('נוסח ב'!AF34=1,2,0)</f>
        <v>0</v>
      </c>
      <c r="AG25" s="187">
        <f>IF('נוסח ב'!AG34="נכון",3,IF('נוסח ב'!AG34="חלקי",1,0))</f>
        <v>0</v>
      </c>
      <c r="AH25" s="187">
        <f>IF('נוסח ב'!AH34=4,2,0)</f>
        <v>0</v>
      </c>
      <c r="AI25" s="187">
        <f>IF('נוסח ב'!AI34="נכון",3,IF('נוסח ב'!AI34="חלקי",2,0))</f>
        <v>0</v>
      </c>
      <c r="AJ25" s="187">
        <f>IF('נוסח ב'!AJ34="נכון",2,0)</f>
        <v>0</v>
      </c>
      <c r="AK25" s="188">
        <f>IF('נוסח ב'!AK34="נכון",3,IF('נוסח ב'!AK34="חלקי - 2 נקודות",2,IF('נוסח ב'!AK34="חלקי - נקודה 1",1,0)))</f>
        <v>0</v>
      </c>
      <c r="AL25" s="187">
        <f>IF('נוסח ב'!AL34="נכון",2,0)</f>
        <v>0</v>
      </c>
      <c r="AM25" s="187">
        <f>IF('נוסח ב'!AM34="נכון",3,IF('נוסח ב'!AM34="חלקי",2,0))</f>
        <v>0</v>
      </c>
      <c r="AN25" s="192">
        <f>IF('נוסח ב'!AN34=2,2,0)</f>
        <v>0</v>
      </c>
      <c r="AO25" s="192">
        <f>IF('נוסח ב'!AO34="נכון",3,IF('נוסח ב'!AO34="חלקי - 2 נקודות",2,IF('נוסח ב'!AO34="חלקי - נקודה 1",1,0)))</f>
        <v>0</v>
      </c>
      <c r="AP25" s="192">
        <f>IF('נוסח ב'!AP34="ד",2,0)</f>
        <v>0</v>
      </c>
      <c r="AQ25" s="192">
        <f>IF('נוסח ב'!AQ34="נכון",2,0)</f>
        <v>0</v>
      </c>
      <c r="AR25" s="193">
        <f t="shared" si="0"/>
        <v>0</v>
      </c>
      <c r="AS25" s="193">
        <f t="shared" si="1"/>
        <v>0</v>
      </c>
      <c r="AT25" s="193">
        <f t="shared" si="2"/>
        <v>0</v>
      </c>
      <c r="AU25" s="194">
        <f t="shared" si="3"/>
        <v>0</v>
      </c>
      <c r="AV25" s="195">
        <f t="shared" si="4"/>
        <v>0</v>
      </c>
      <c r="AW25" s="196">
        <f>'נוסח ב'!AS34</f>
        <v>0</v>
      </c>
      <c r="AX25" s="86">
        <f t="shared" si="5"/>
        <v>0</v>
      </c>
    </row>
    <row r="26" spans="1:50" x14ac:dyDescent="0.2">
      <c r="A26" s="10">
        <v>18</v>
      </c>
      <c r="B26" s="109">
        <f>'נוסח ב'!B35</f>
        <v>0</v>
      </c>
      <c r="C26" s="187">
        <f>IF('נוסח ב'!C35="נכון",2,IF('נוסח ב'!C35="חלקי",1,0))</f>
        <v>0</v>
      </c>
      <c r="D26" s="187">
        <f>IF('נוסח ב'!D35="נכון",3,IF('נוסח ב'!D35="חלקי",1,0))</f>
        <v>0</v>
      </c>
      <c r="E26" s="187">
        <f>IF('נוסח ב'!E35="נכון",2,0)</f>
        <v>0</v>
      </c>
      <c r="F26" s="187">
        <f>IF('נוסח ב'!F35="ב",2,0)</f>
        <v>0</v>
      </c>
      <c r="G26" s="187">
        <f>IF('נוסח ב'!G35="נכון",3,IF('נוסח ב'!G35="חלקי",1,0))</f>
        <v>0</v>
      </c>
      <c r="H26" s="187">
        <f>IF('נוסח ב'!H35="נכון",3,IF('נוסח ב'!H35="חלקי",1,0))</f>
        <v>0</v>
      </c>
      <c r="I26" s="187">
        <f>IF('נוסח ב'!I35="נכון",3,IF('נוסח ב'!I35="חלקי",2,0))</f>
        <v>0</v>
      </c>
      <c r="J26" s="187">
        <f>IF('נוסח ב'!J35="נכון",2,IF('נוסח ב'!J35="חלקי",1,0))</f>
        <v>0</v>
      </c>
      <c r="K26" s="187">
        <f>IF('נוסח ב'!K35="נכון",2,0)</f>
        <v>0</v>
      </c>
      <c r="L26" s="187">
        <f>IF('נוסח ב'!L35="נכון",3,IF('נוסח ב'!L35="חלקי",1,0))</f>
        <v>0</v>
      </c>
      <c r="M26" s="187">
        <f>IF('נוסח ב'!M35=4,2,0)</f>
        <v>0</v>
      </c>
      <c r="N26" s="187">
        <f>IF('נוסח ב'!N35="נכון",3,IF('נוסח ב'!N35="חלקי",1,0))</f>
        <v>0</v>
      </c>
      <c r="O26" s="187">
        <f>IF('נוסח ב'!O35="נכון",3,IF('נוסח ב'!O35="חלקי - 2 נקודות",2,IF('נוסח ב'!O35="חלקי - נקודה 1",1,0)))</f>
        <v>0</v>
      </c>
      <c r="P26" s="187">
        <f>IF('נוסח ב'!P35="ד",2,0)</f>
        <v>0</v>
      </c>
      <c r="Q26" s="187">
        <f>IF('נוסח ב'!Q35="נכון",3,IF('נוסח ב'!Q35="חלקי",2,0))</f>
        <v>0</v>
      </c>
      <c r="R26" s="187">
        <f>IF('נוסח ב'!R35=3,2,0)</f>
        <v>0</v>
      </c>
      <c r="S26" s="187">
        <f>IF('נוסח ב'!S35="נכון",3,IF('נוסח ב'!S35="חלקי",2,0))</f>
        <v>0</v>
      </c>
      <c r="T26" s="187">
        <f>IF('נוסח ב'!T35=2,2,0)</f>
        <v>0</v>
      </c>
      <c r="U26" s="188">
        <f>IF('נוסח ב'!U35="נכון",2,IF('נוסח ב'!U35="חלקי",1,0))</f>
        <v>0</v>
      </c>
      <c r="V26" s="188">
        <f>IF('נוסח ב'!V35="נכון",3,IF('נוסח ב'!V35="חלקי - 2 נקודות",2,IF('נוסח ב'!V35="חלקי - נקודה 1",1,0)))</f>
        <v>0</v>
      </c>
      <c r="W26" s="187">
        <f>IF('נוסח ב'!W35="3 תשובות נכונות",3,IF('נוסח ב'!W35="2 תשובות נכונות",2,IF('נוסח ב'!W35="תשובה נכונה אחת",1,0)))</f>
        <v>0</v>
      </c>
      <c r="X26" s="187">
        <f>IF('נוסח ב'!X35="נכון",3,IF('נוסח ב'!X35="חלקי",1,0))</f>
        <v>0</v>
      </c>
      <c r="Y26" s="189">
        <f>IF('נוסח ב'!Y35="צוינו 4 מרכיבים",4,IF('נוסח ב'!Y35="צוינו 3 מרכיבים",3,IF('נוסח ב'!Y35="צוינו 2 מרכיבים",2,IF('נוסח ב'!Y35="צוין מרכיב 1",1,0))))</f>
        <v>0</v>
      </c>
      <c r="Z26" s="242"/>
      <c r="AA26" s="190">
        <f>IF('נוסח ב'!AA35="נכון",2,0)</f>
        <v>0</v>
      </c>
      <c r="AB26" s="190">
        <f>IF('נוסח ב'!AB35="נכון",2,0)</f>
        <v>0</v>
      </c>
      <c r="AC26" s="191">
        <f>IF('נוסח ב'!AC35=1,2,0)</f>
        <v>0</v>
      </c>
      <c r="AD26" s="191">
        <f>IF('נוסח ב'!AD35="נכון",2,0)</f>
        <v>0</v>
      </c>
      <c r="AE26" s="191">
        <f>IF('נוסח ב'!AE35="נכון",3,IF('נוסח ב'!AE35="חלקי",1,0))</f>
        <v>0</v>
      </c>
      <c r="AF26" s="187">
        <f>IF('נוסח ב'!AF35=1,2,0)</f>
        <v>0</v>
      </c>
      <c r="AG26" s="187">
        <f>IF('נוסח ב'!AG35="נכון",3,IF('נוסח ב'!AG35="חלקי",1,0))</f>
        <v>0</v>
      </c>
      <c r="AH26" s="187">
        <f>IF('נוסח ב'!AH35=4,2,0)</f>
        <v>0</v>
      </c>
      <c r="AI26" s="187">
        <f>IF('נוסח ב'!AI35="נכון",3,IF('נוסח ב'!AI35="חלקי",2,0))</f>
        <v>0</v>
      </c>
      <c r="AJ26" s="187">
        <f>IF('נוסח ב'!AJ35="נכון",2,0)</f>
        <v>0</v>
      </c>
      <c r="AK26" s="188">
        <f>IF('נוסח ב'!AK35="נכון",3,IF('נוסח ב'!AK35="חלקי - 2 נקודות",2,IF('נוסח ב'!AK35="חלקי - נקודה 1",1,0)))</f>
        <v>0</v>
      </c>
      <c r="AL26" s="187">
        <f>IF('נוסח ב'!AL35="נכון",2,0)</f>
        <v>0</v>
      </c>
      <c r="AM26" s="187">
        <f>IF('נוסח ב'!AM35="נכון",3,IF('נוסח ב'!AM35="חלקי",2,0))</f>
        <v>0</v>
      </c>
      <c r="AN26" s="192">
        <f>IF('נוסח ב'!AN35=2,2,0)</f>
        <v>0</v>
      </c>
      <c r="AO26" s="192">
        <f>IF('נוסח ב'!AO35="נכון",3,IF('נוסח ב'!AO35="חלקי - 2 נקודות",2,IF('נוסח ב'!AO35="חלקי - נקודה 1",1,0)))</f>
        <v>0</v>
      </c>
      <c r="AP26" s="192">
        <f>IF('נוסח ב'!AP35="ד",2,0)</f>
        <v>0</v>
      </c>
      <c r="AQ26" s="192">
        <f>IF('נוסח ב'!AQ35="נכון",2,0)</f>
        <v>0</v>
      </c>
      <c r="AR26" s="193">
        <f t="shared" si="0"/>
        <v>0</v>
      </c>
      <c r="AS26" s="193">
        <f t="shared" si="1"/>
        <v>0</v>
      </c>
      <c r="AT26" s="193">
        <f t="shared" si="2"/>
        <v>0</v>
      </c>
      <c r="AU26" s="194">
        <f t="shared" si="3"/>
        <v>0</v>
      </c>
      <c r="AV26" s="195">
        <f t="shared" si="4"/>
        <v>0</v>
      </c>
      <c r="AW26" s="196">
        <f>'נוסח ב'!AS35</f>
        <v>0</v>
      </c>
      <c r="AX26" s="86">
        <f t="shared" si="5"/>
        <v>0</v>
      </c>
    </row>
    <row r="27" spans="1:50" x14ac:dyDescent="0.2">
      <c r="A27" s="10">
        <v>19</v>
      </c>
      <c r="B27" s="109">
        <f>'נוסח ב'!B36</f>
        <v>0</v>
      </c>
      <c r="C27" s="187">
        <f>IF('נוסח ב'!C36="נכון",2,IF('נוסח ב'!C36="חלקי",1,0))</f>
        <v>0</v>
      </c>
      <c r="D27" s="187">
        <f>IF('נוסח ב'!D36="נכון",3,IF('נוסח ב'!D36="חלקי",1,0))</f>
        <v>0</v>
      </c>
      <c r="E27" s="187">
        <f>IF('נוסח ב'!E36="נכון",2,0)</f>
        <v>0</v>
      </c>
      <c r="F27" s="187">
        <f>IF('נוסח ב'!F36="ב",2,0)</f>
        <v>0</v>
      </c>
      <c r="G27" s="187">
        <f>IF('נוסח ב'!G36="נכון",3,IF('נוסח ב'!G36="חלקי",1,0))</f>
        <v>0</v>
      </c>
      <c r="H27" s="187">
        <f>IF('נוסח ב'!H36="נכון",3,IF('נוסח ב'!H36="חלקי",1,0))</f>
        <v>0</v>
      </c>
      <c r="I27" s="187">
        <f>IF('נוסח ב'!I36="נכון",3,IF('נוסח ב'!I36="חלקי",2,0))</f>
        <v>0</v>
      </c>
      <c r="J27" s="187">
        <f>IF('נוסח ב'!J36="נכון",2,IF('נוסח ב'!J36="חלקי",1,0))</f>
        <v>0</v>
      </c>
      <c r="K27" s="187">
        <f>IF('נוסח ב'!K36="נכון",2,0)</f>
        <v>0</v>
      </c>
      <c r="L27" s="187">
        <f>IF('נוסח ב'!L36="נכון",3,IF('נוסח ב'!L36="חלקי",1,0))</f>
        <v>0</v>
      </c>
      <c r="M27" s="187">
        <f>IF('נוסח ב'!M36=4,2,0)</f>
        <v>0</v>
      </c>
      <c r="N27" s="187">
        <f>IF('נוסח ב'!N36="נכון",3,IF('נוסח ב'!N36="חלקי",1,0))</f>
        <v>0</v>
      </c>
      <c r="O27" s="187">
        <f>IF('נוסח ב'!O36="נכון",3,IF('נוסח ב'!O36="חלקי - 2 נקודות",2,IF('נוסח ב'!O36="חלקי - נקודה 1",1,0)))</f>
        <v>0</v>
      </c>
      <c r="P27" s="187">
        <f>IF('נוסח ב'!P36="ד",2,0)</f>
        <v>0</v>
      </c>
      <c r="Q27" s="187">
        <f>IF('נוסח ב'!Q36="נכון",3,IF('נוסח ב'!Q36="חלקי",2,0))</f>
        <v>0</v>
      </c>
      <c r="R27" s="187">
        <f>IF('נוסח ב'!R36=3,2,0)</f>
        <v>0</v>
      </c>
      <c r="S27" s="187">
        <f>IF('נוסח ב'!S36="נכון",3,IF('נוסח ב'!S36="חלקי",2,0))</f>
        <v>0</v>
      </c>
      <c r="T27" s="187">
        <f>IF('נוסח ב'!T36=2,2,0)</f>
        <v>0</v>
      </c>
      <c r="U27" s="188">
        <f>IF('נוסח ב'!U36="נכון",2,IF('נוסח ב'!U36="חלקי",1,0))</f>
        <v>0</v>
      </c>
      <c r="V27" s="188">
        <f>IF('נוסח ב'!V36="נכון",3,IF('נוסח ב'!V36="חלקי - 2 נקודות",2,IF('נוסח ב'!V36="חלקי - נקודה 1",1,0)))</f>
        <v>0</v>
      </c>
      <c r="W27" s="187">
        <f>IF('נוסח ב'!W36="3 תשובות נכונות",3,IF('נוסח ב'!W36="2 תשובות נכונות",2,IF('נוסח ב'!W36="תשובה נכונה אחת",1,0)))</f>
        <v>0</v>
      </c>
      <c r="X27" s="187">
        <f>IF('נוסח ב'!X36="נכון",3,IF('נוסח ב'!X36="חלקי",1,0))</f>
        <v>0</v>
      </c>
      <c r="Y27" s="189">
        <f>IF('נוסח ב'!Y36="צוינו 4 מרכיבים",4,IF('נוסח ב'!Y36="צוינו 3 מרכיבים",3,IF('נוסח ב'!Y36="צוינו 2 מרכיבים",2,IF('נוסח ב'!Y36="צוין מרכיב 1",1,0))))</f>
        <v>0</v>
      </c>
      <c r="Z27" s="243"/>
      <c r="AA27" s="190">
        <f>IF('נוסח ב'!AA36="נכון",2,0)</f>
        <v>0</v>
      </c>
      <c r="AB27" s="190">
        <f>IF('נוסח ב'!AB36="נכון",2,0)</f>
        <v>0</v>
      </c>
      <c r="AC27" s="191">
        <f>IF('נוסח ב'!AC36=1,2,0)</f>
        <v>0</v>
      </c>
      <c r="AD27" s="191">
        <f>IF('נוסח ב'!AD36="נכון",2,0)</f>
        <v>0</v>
      </c>
      <c r="AE27" s="191">
        <f>IF('נוסח ב'!AE36="נכון",3,IF('נוסח ב'!AE36="חלקי",1,0))</f>
        <v>0</v>
      </c>
      <c r="AF27" s="187">
        <f>IF('נוסח ב'!AF36=1,2,0)</f>
        <v>0</v>
      </c>
      <c r="AG27" s="187">
        <f>IF('נוסח ב'!AG36="נכון",3,IF('נוסח ב'!AG36="חלקי",1,0))</f>
        <v>0</v>
      </c>
      <c r="AH27" s="187">
        <f>IF('נוסח ב'!AH36=4,2,0)</f>
        <v>0</v>
      </c>
      <c r="AI27" s="187">
        <f>IF('נוסח ב'!AI36="נכון",3,IF('נוסח ב'!AI36="חלקי",2,0))</f>
        <v>0</v>
      </c>
      <c r="AJ27" s="187">
        <f>IF('נוסח ב'!AJ36="נכון",2,0)</f>
        <v>0</v>
      </c>
      <c r="AK27" s="188">
        <f>IF('נוסח ב'!AK36="נכון",3,IF('נוסח ב'!AK36="חלקי - 2 נקודות",2,IF('נוסח ב'!AK36="חלקי - נקודה 1",1,0)))</f>
        <v>0</v>
      </c>
      <c r="AL27" s="187">
        <f>IF('נוסח ב'!AL36="נכון",2,0)</f>
        <v>0</v>
      </c>
      <c r="AM27" s="187">
        <f>IF('נוסח ב'!AM36="נכון",3,IF('נוסח ב'!AM36="חלקי",2,0))</f>
        <v>0</v>
      </c>
      <c r="AN27" s="192">
        <f>IF('נוסח ב'!AN36=2,2,0)</f>
        <v>0</v>
      </c>
      <c r="AO27" s="192">
        <f>IF('נוסח ב'!AO36="נכון",3,IF('נוסח ב'!AO36="חלקי - 2 נקודות",2,IF('נוסח ב'!AO36="חלקי - נקודה 1",1,0)))</f>
        <v>0</v>
      </c>
      <c r="AP27" s="192">
        <f>IF('נוסח ב'!AP36="ד",2,0)</f>
        <v>0</v>
      </c>
      <c r="AQ27" s="192">
        <f>IF('נוסח ב'!AQ36="נכון",2,0)</f>
        <v>0</v>
      </c>
      <c r="AR27" s="193">
        <f t="shared" si="0"/>
        <v>0</v>
      </c>
      <c r="AS27" s="193">
        <f t="shared" si="1"/>
        <v>0</v>
      </c>
      <c r="AT27" s="193">
        <f t="shared" si="2"/>
        <v>0</v>
      </c>
      <c r="AU27" s="194">
        <f t="shared" si="3"/>
        <v>0</v>
      </c>
      <c r="AV27" s="195">
        <f t="shared" si="4"/>
        <v>0</v>
      </c>
      <c r="AW27" s="196">
        <f>'נוסח ב'!AS36</f>
        <v>0</v>
      </c>
      <c r="AX27" s="86">
        <f t="shared" si="5"/>
        <v>0</v>
      </c>
    </row>
    <row r="28" spans="1:50" x14ac:dyDescent="0.2">
      <c r="A28" s="10">
        <v>20</v>
      </c>
      <c r="B28" s="109">
        <f>'נוסח ב'!B37</f>
        <v>0</v>
      </c>
      <c r="C28" s="187">
        <f>IF('נוסח ב'!C37="נכון",2,IF('נוסח ב'!C37="חלקי",1,0))</f>
        <v>0</v>
      </c>
      <c r="D28" s="187">
        <f>IF('נוסח ב'!D37="נכון",3,IF('נוסח ב'!D37="חלקי",1,0))</f>
        <v>0</v>
      </c>
      <c r="E28" s="187">
        <f>IF('נוסח ב'!E37="נכון",2,0)</f>
        <v>0</v>
      </c>
      <c r="F28" s="187">
        <f>IF('נוסח ב'!F37="ב",2,0)</f>
        <v>0</v>
      </c>
      <c r="G28" s="187">
        <f>IF('נוסח ב'!G37="נכון",3,IF('נוסח ב'!G37="חלקי",1,0))</f>
        <v>0</v>
      </c>
      <c r="H28" s="187">
        <f>IF('נוסח ב'!H37="נכון",3,IF('נוסח ב'!H37="חלקי",1,0))</f>
        <v>0</v>
      </c>
      <c r="I28" s="187">
        <f>IF('נוסח ב'!I37="נכון",3,IF('נוסח ב'!I37="חלקי",2,0))</f>
        <v>0</v>
      </c>
      <c r="J28" s="187">
        <f>IF('נוסח ב'!J37="נכון",2,IF('נוסח ב'!J37="חלקי",1,0))</f>
        <v>0</v>
      </c>
      <c r="K28" s="187">
        <f>IF('נוסח ב'!K37="נכון",2,0)</f>
        <v>0</v>
      </c>
      <c r="L28" s="187">
        <f>IF('נוסח ב'!L37="נכון",3,IF('נוסח ב'!L37="חלקי",1,0))</f>
        <v>0</v>
      </c>
      <c r="M28" s="187">
        <f>IF('נוסח ב'!M37=4,2,0)</f>
        <v>0</v>
      </c>
      <c r="N28" s="187">
        <f>IF('נוסח ב'!N37="נכון",3,IF('נוסח ב'!N37="חלקי",1,0))</f>
        <v>0</v>
      </c>
      <c r="O28" s="187">
        <f>IF('נוסח ב'!O37="נכון",3,IF('נוסח ב'!O37="חלקי - 2 נקודות",2,IF('נוסח ב'!O37="חלקי - נקודה 1",1,0)))</f>
        <v>0</v>
      </c>
      <c r="P28" s="187">
        <f>IF('נוסח ב'!P37="ד",2,0)</f>
        <v>0</v>
      </c>
      <c r="Q28" s="187">
        <f>IF('נוסח ב'!Q37="נכון",3,IF('נוסח ב'!Q37="חלקי",2,0))</f>
        <v>0</v>
      </c>
      <c r="R28" s="187">
        <f>IF('נוסח ב'!R37=3,2,0)</f>
        <v>0</v>
      </c>
      <c r="S28" s="187">
        <f>IF('נוסח ב'!S37="נכון",3,IF('נוסח ב'!S37="חלקי",2,0))</f>
        <v>0</v>
      </c>
      <c r="T28" s="187">
        <f>IF('נוסח ב'!T37=2,2,0)</f>
        <v>0</v>
      </c>
      <c r="U28" s="188">
        <f>IF('נוסח ב'!U37="נכון",2,IF('נוסח ב'!U37="חלקי",1,0))</f>
        <v>0</v>
      </c>
      <c r="V28" s="188">
        <f>IF('נוסח ב'!V37="נכון",3,IF('נוסח ב'!V37="חלקי - 2 נקודות",2,IF('נוסח ב'!V37="חלקי - נקודה 1",1,0)))</f>
        <v>0</v>
      </c>
      <c r="W28" s="187">
        <f>IF('נוסח ב'!W37="3 תשובות נכונות",3,IF('נוסח ב'!W37="2 תשובות נכונות",2,IF('נוסח ב'!W37="תשובה נכונה אחת",1,0)))</f>
        <v>0</v>
      </c>
      <c r="X28" s="187">
        <f>IF('נוסח ב'!X37="נכון",3,IF('נוסח ב'!X37="חלקי",1,0))</f>
        <v>0</v>
      </c>
      <c r="Y28" s="189">
        <f>IF('נוסח ב'!Y37="צוינו 4 מרכיבים",4,IF('נוסח ב'!Y37="צוינו 3 מרכיבים",3,IF('נוסח ב'!Y37="צוינו 2 מרכיבים",2,IF('נוסח ב'!Y37="צוין מרכיב 1",1,0))))</f>
        <v>0</v>
      </c>
      <c r="Z28" s="243"/>
      <c r="AA28" s="190">
        <f>IF('נוסח ב'!AA37="נכון",2,0)</f>
        <v>0</v>
      </c>
      <c r="AB28" s="190">
        <f>IF('נוסח ב'!AB37="נכון",2,0)</f>
        <v>0</v>
      </c>
      <c r="AC28" s="191">
        <f>IF('נוסח ב'!AC37=1,2,0)</f>
        <v>0</v>
      </c>
      <c r="AD28" s="191">
        <f>IF('נוסח ב'!AD37="נכון",2,0)</f>
        <v>0</v>
      </c>
      <c r="AE28" s="191">
        <f>IF('נוסח ב'!AE37="נכון",3,IF('נוסח ב'!AE37="חלקי",1,0))</f>
        <v>0</v>
      </c>
      <c r="AF28" s="187">
        <f>IF('נוסח ב'!AF37=1,2,0)</f>
        <v>0</v>
      </c>
      <c r="AG28" s="187">
        <f>IF('נוסח ב'!AG37="נכון",3,IF('נוסח ב'!AG37="חלקי",1,0))</f>
        <v>0</v>
      </c>
      <c r="AH28" s="187">
        <f>IF('נוסח ב'!AH37=4,2,0)</f>
        <v>0</v>
      </c>
      <c r="AI28" s="187">
        <f>IF('נוסח ב'!AI37="נכון",3,IF('נוסח ב'!AI37="חלקי",2,0))</f>
        <v>0</v>
      </c>
      <c r="AJ28" s="187">
        <f>IF('נוסח ב'!AJ37="נכון",2,0)</f>
        <v>0</v>
      </c>
      <c r="AK28" s="188">
        <f>IF('נוסח ב'!AK37="נכון",3,IF('נוסח ב'!AK37="חלקי - 2 נקודות",2,IF('נוסח ב'!AK37="חלקי - נקודה 1",1,0)))</f>
        <v>0</v>
      </c>
      <c r="AL28" s="187">
        <f>IF('נוסח ב'!AL37="נכון",2,0)</f>
        <v>0</v>
      </c>
      <c r="AM28" s="187">
        <f>IF('נוסח ב'!AM37="נכון",3,IF('נוסח ב'!AM37="חלקי",2,0))</f>
        <v>0</v>
      </c>
      <c r="AN28" s="192">
        <f>IF('נוסח ב'!AN37=2,2,0)</f>
        <v>0</v>
      </c>
      <c r="AO28" s="192">
        <f>IF('נוסח ב'!AO37="נכון",3,IF('נוסח ב'!AO37="חלקי - 2 נקודות",2,IF('נוסח ב'!AO37="חלקי - נקודה 1",1,0)))</f>
        <v>0</v>
      </c>
      <c r="AP28" s="192">
        <f>IF('נוסח ב'!AP37="ד",2,0)</f>
        <v>0</v>
      </c>
      <c r="AQ28" s="192">
        <f>IF('נוסח ב'!AQ37="נכון",2,0)</f>
        <v>0</v>
      </c>
      <c r="AR28" s="193">
        <f t="shared" si="0"/>
        <v>0</v>
      </c>
      <c r="AS28" s="193">
        <f t="shared" si="1"/>
        <v>0</v>
      </c>
      <c r="AT28" s="193">
        <f t="shared" si="2"/>
        <v>0</v>
      </c>
      <c r="AU28" s="194">
        <f t="shared" si="3"/>
        <v>0</v>
      </c>
      <c r="AV28" s="195">
        <f t="shared" si="4"/>
        <v>0</v>
      </c>
      <c r="AW28" s="196">
        <f>'נוסח ב'!AS37</f>
        <v>0</v>
      </c>
      <c r="AX28" s="86">
        <f t="shared" si="5"/>
        <v>0</v>
      </c>
    </row>
    <row r="29" spans="1:50" x14ac:dyDescent="0.2">
      <c r="A29" s="10">
        <v>21</v>
      </c>
      <c r="B29" s="109">
        <f>'נוסח ב'!B38</f>
        <v>0</v>
      </c>
      <c r="C29" s="187">
        <f>IF('נוסח ב'!C38="נכון",2,IF('נוסח ב'!C38="חלקי",1,0))</f>
        <v>0</v>
      </c>
      <c r="D29" s="187">
        <f>IF('נוסח ב'!D38="נכון",3,IF('נוסח ב'!D38="חלקי",1,0))</f>
        <v>0</v>
      </c>
      <c r="E29" s="187">
        <f>IF('נוסח ב'!E38="נכון",2,0)</f>
        <v>0</v>
      </c>
      <c r="F29" s="187">
        <f>IF('נוסח ב'!F38="ב",2,0)</f>
        <v>0</v>
      </c>
      <c r="G29" s="187">
        <f>IF('נוסח ב'!G38="נכון",3,IF('נוסח ב'!G38="חלקי",1,0))</f>
        <v>0</v>
      </c>
      <c r="H29" s="187">
        <f>IF('נוסח ב'!H38="נכון",3,IF('נוסח ב'!H38="חלקי",1,0))</f>
        <v>0</v>
      </c>
      <c r="I29" s="187">
        <f>IF('נוסח ב'!I38="נכון",3,IF('נוסח ב'!I38="חלקי",2,0))</f>
        <v>0</v>
      </c>
      <c r="J29" s="187">
        <f>IF('נוסח ב'!J38="נכון",2,IF('נוסח ב'!J38="חלקי",1,0))</f>
        <v>0</v>
      </c>
      <c r="K29" s="187">
        <f>IF('נוסח ב'!K38="נכון",2,0)</f>
        <v>0</v>
      </c>
      <c r="L29" s="187">
        <f>IF('נוסח ב'!L38="נכון",3,IF('נוסח ב'!L38="חלקי",1,0))</f>
        <v>0</v>
      </c>
      <c r="M29" s="187">
        <f>IF('נוסח ב'!M38=4,2,0)</f>
        <v>0</v>
      </c>
      <c r="N29" s="187">
        <f>IF('נוסח ב'!N38="נכון",3,IF('נוסח ב'!N38="חלקי",1,0))</f>
        <v>0</v>
      </c>
      <c r="O29" s="187">
        <f>IF('נוסח ב'!O38="נכון",3,IF('נוסח ב'!O38="חלקי - 2 נקודות",2,IF('נוסח ב'!O38="חלקי - נקודה 1",1,0)))</f>
        <v>0</v>
      </c>
      <c r="P29" s="187">
        <f>IF('נוסח ב'!P38="ד",2,0)</f>
        <v>0</v>
      </c>
      <c r="Q29" s="187">
        <f>IF('נוסח ב'!Q38="נכון",3,IF('נוסח ב'!Q38="חלקי",2,0))</f>
        <v>0</v>
      </c>
      <c r="R29" s="187">
        <f>IF('נוסח ב'!R38=3,2,0)</f>
        <v>0</v>
      </c>
      <c r="S29" s="187">
        <f>IF('נוסח ב'!S38="נכון",3,IF('נוסח ב'!S38="חלקי",2,0))</f>
        <v>0</v>
      </c>
      <c r="T29" s="187">
        <f>IF('נוסח ב'!T38=2,2,0)</f>
        <v>0</v>
      </c>
      <c r="U29" s="188">
        <f>IF('נוסח ב'!U38="נכון",2,IF('נוסח ב'!U38="חלקי",1,0))</f>
        <v>0</v>
      </c>
      <c r="V29" s="188">
        <f>IF('נוסח ב'!V38="נכון",3,IF('נוסח ב'!V38="חלקי - 2 נקודות",2,IF('נוסח ב'!V38="חלקי - נקודה 1",1,0)))</f>
        <v>0</v>
      </c>
      <c r="W29" s="187">
        <f>IF('נוסח ב'!W38="3 תשובות נכונות",3,IF('נוסח ב'!W38="2 תשובות נכונות",2,IF('נוסח ב'!W38="תשובה נכונה אחת",1,0)))</f>
        <v>0</v>
      </c>
      <c r="X29" s="187">
        <f>IF('נוסח ב'!X38="נכון",3,IF('נוסח ב'!X38="חלקי",1,0))</f>
        <v>0</v>
      </c>
      <c r="Y29" s="189">
        <f>IF('נוסח ב'!Y38="צוינו 4 מרכיבים",4,IF('נוסח ב'!Y38="צוינו 3 מרכיבים",3,IF('נוסח ב'!Y38="צוינו 2 מרכיבים",2,IF('נוסח ב'!Y38="צוין מרכיב 1",1,0))))</f>
        <v>0</v>
      </c>
      <c r="Z29" s="242"/>
      <c r="AA29" s="190">
        <f>IF('נוסח ב'!AA38="נכון",2,0)</f>
        <v>0</v>
      </c>
      <c r="AB29" s="190">
        <f>IF('נוסח ב'!AB38="נכון",2,0)</f>
        <v>0</v>
      </c>
      <c r="AC29" s="191">
        <f>IF('נוסח ב'!AC38=1,2,0)</f>
        <v>0</v>
      </c>
      <c r="AD29" s="191">
        <f>IF('נוסח ב'!AD38="נכון",2,0)</f>
        <v>0</v>
      </c>
      <c r="AE29" s="191">
        <f>IF('נוסח ב'!AE38="נכון",3,IF('נוסח ב'!AE38="חלקי",1,0))</f>
        <v>0</v>
      </c>
      <c r="AF29" s="187">
        <f>IF('נוסח ב'!AF38=1,2,0)</f>
        <v>0</v>
      </c>
      <c r="AG29" s="187">
        <f>IF('נוסח ב'!AG38="נכון",3,IF('נוסח ב'!AG38="חלקי",1,0))</f>
        <v>0</v>
      </c>
      <c r="AH29" s="187">
        <f>IF('נוסח ב'!AH38=4,2,0)</f>
        <v>0</v>
      </c>
      <c r="AI29" s="187">
        <f>IF('נוסח ב'!AI38="נכון",3,IF('נוסח ב'!AI38="חלקי",2,0))</f>
        <v>0</v>
      </c>
      <c r="AJ29" s="187">
        <f>IF('נוסח ב'!AJ38="נכון",2,0)</f>
        <v>0</v>
      </c>
      <c r="AK29" s="188">
        <f>IF('נוסח ב'!AK38="נכון",3,IF('נוסח ב'!AK38="חלקי - 2 נקודות",2,IF('נוסח ב'!AK38="חלקי - נקודה 1",1,0)))</f>
        <v>0</v>
      </c>
      <c r="AL29" s="187">
        <f>IF('נוסח ב'!AL38="נכון",2,0)</f>
        <v>0</v>
      </c>
      <c r="AM29" s="187">
        <f>IF('נוסח ב'!AM38="נכון",3,IF('נוסח ב'!AM38="חלקי",2,0))</f>
        <v>0</v>
      </c>
      <c r="AN29" s="192">
        <f>IF('נוסח ב'!AN38=2,2,0)</f>
        <v>0</v>
      </c>
      <c r="AO29" s="192">
        <f>IF('נוסח ב'!AO38="נכון",3,IF('נוסח ב'!AO38="חלקי - 2 נקודות",2,IF('נוסח ב'!AO38="חלקי - נקודה 1",1,0)))</f>
        <v>0</v>
      </c>
      <c r="AP29" s="192">
        <f>IF('נוסח ב'!AP38="ד",2,0)</f>
        <v>0</v>
      </c>
      <c r="AQ29" s="192">
        <f>IF('נוסח ב'!AQ38="נכון",2,0)</f>
        <v>0</v>
      </c>
      <c r="AR29" s="193">
        <f t="shared" si="0"/>
        <v>0</v>
      </c>
      <c r="AS29" s="193">
        <f t="shared" si="1"/>
        <v>0</v>
      </c>
      <c r="AT29" s="193">
        <f t="shared" si="2"/>
        <v>0</v>
      </c>
      <c r="AU29" s="194">
        <f t="shared" si="3"/>
        <v>0</v>
      </c>
      <c r="AV29" s="195">
        <f t="shared" si="4"/>
        <v>0</v>
      </c>
      <c r="AW29" s="196">
        <f>'נוסח ב'!AS38</f>
        <v>0</v>
      </c>
      <c r="AX29" s="86">
        <f t="shared" si="5"/>
        <v>0</v>
      </c>
    </row>
    <row r="30" spans="1:50" x14ac:dyDescent="0.2">
      <c r="A30" s="10">
        <v>22</v>
      </c>
      <c r="B30" s="109">
        <f>'נוסח ב'!B39</f>
        <v>0</v>
      </c>
      <c r="C30" s="187">
        <f>IF('נוסח ב'!C39="נכון",2,IF('נוסח ב'!C39="חלקי",1,0))</f>
        <v>0</v>
      </c>
      <c r="D30" s="187">
        <f>IF('נוסח ב'!D39="נכון",3,IF('נוסח ב'!D39="חלקי",1,0))</f>
        <v>0</v>
      </c>
      <c r="E30" s="187">
        <f>IF('נוסח ב'!E39="נכון",2,0)</f>
        <v>0</v>
      </c>
      <c r="F30" s="187">
        <f>IF('נוסח ב'!F39="ב",2,0)</f>
        <v>0</v>
      </c>
      <c r="G30" s="187">
        <f>IF('נוסח ב'!G39="נכון",3,IF('נוסח ב'!G39="חלקי",1,0))</f>
        <v>0</v>
      </c>
      <c r="H30" s="187">
        <f>IF('נוסח ב'!H39="נכון",3,IF('נוסח ב'!H39="חלקי",1,0))</f>
        <v>0</v>
      </c>
      <c r="I30" s="187">
        <f>IF('נוסח ב'!I39="נכון",3,IF('נוסח ב'!I39="חלקי",2,0))</f>
        <v>0</v>
      </c>
      <c r="J30" s="187">
        <f>IF('נוסח ב'!J39="נכון",2,IF('נוסח ב'!J39="חלקי",1,0))</f>
        <v>0</v>
      </c>
      <c r="K30" s="187">
        <f>IF('נוסח ב'!K39="נכון",2,0)</f>
        <v>0</v>
      </c>
      <c r="L30" s="187">
        <f>IF('נוסח ב'!L39="נכון",3,IF('נוסח ב'!L39="חלקי",1,0))</f>
        <v>0</v>
      </c>
      <c r="M30" s="187">
        <f>IF('נוסח ב'!M39=4,2,0)</f>
        <v>0</v>
      </c>
      <c r="N30" s="187">
        <f>IF('נוסח ב'!N39="נכון",3,IF('נוסח ב'!N39="חלקי",1,0))</f>
        <v>0</v>
      </c>
      <c r="O30" s="187">
        <f>IF('נוסח ב'!O39="נכון",3,IF('נוסח ב'!O39="חלקי - 2 נקודות",2,IF('נוסח ב'!O39="חלקי - נקודה 1",1,0)))</f>
        <v>0</v>
      </c>
      <c r="P30" s="187">
        <f>IF('נוסח ב'!P39="ד",2,0)</f>
        <v>0</v>
      </c>
      <c r="Q30" s="187">
        <f>IF('נוסח ב'!Q39="נכון",3,IF('נוסח ב'!Q39="חלקי",2,0))</f>
        <v>0</v>
      </c>
      <c r="R30" s="187">
        <f>IF('נוסח ב'!R39=3,2,0)</f>
        <v>0</v>
      </c>
      <c r="S30" s="187">
        <f>IF('נוסח ב'!S39="נכון",3,IF('נוסח ב'!S39="חלקי",2,0))</f>
        <v>0</v>
      </c>
      <c r="T30" s="187">
        <f>IF('נוסח ב'!T39=2,2,0)</f>
        <v>0</v>
      </c>
      <c r="U30" s="188">
        <f>IF('נוסח ב'!U39="נכון",2,IF('נוסח ב'!U39="חלקי",1,0))</f>
        <v>0</v>
      </c>
      <c r="V30" s="188">
        <f>IF('נוסח ב'!V39="נכון",3,IF('נוסח ב'!V39="חלקי - 2 נקודות",2,IF('נוסח ב'!V39="חלקי - נקודה 1",1,0)))</f>
        <v>0</v>
      </c>
      <c r="W30" s="187">
        <f>IF('נוסח ב'!W39="3 תשובות נכונות",3,IF('נוסח ב'!W39="2 תשובות נכונות",2,IF('נוסח ב'!W39="תשובה נכונה אחת",1,0)))</f>
        <v>0</v>
      </c>
      <c r="X30" s="187">
        <f>IF('נוסח ב'!X39="נכון",3,IF('נוסח ב'!X39="חלקי",1,0))</f>
        <v>0</v>
      </c>
      <c r="Y30" s="189">
        <f>IF('נוסח ב'!Y39="צוינו 4 מרכיבים",4,IF('נוסח ב'!Y39="צוינו 3 מרכיבים",3,IF('נוסח ב'!Y39="צוינו 2 מרכיבים",2,IF('נוסח ב'!Y39="צוין מרכיב 1",1,0))))</f>
        <v>0</v>
      </c>
      <c r="Z30" s="243"/>
      <c r="AA30" s="190">
        <f>IF('נוסח ב'!AA39="נכון",2,0)</f>
        <v>0</v>
      </c>
      <c r="AB30" s="190">
        <f>IF('נוסח ב'!AB39="נכון",2,0)</f>
        <v>0</v>
      </c>
      <c r="AC30" s="191">
        <f>IF('נוסח ב'!AC39=1,2,0)</f>
        <v>0</v>
      </c>
      <c r="AD30" s="191">
        <f>IF('נוסח ב'!AD39="נכון",2,0)</f>
        <v>0</v>
      </c>
      <c r="AE30" s="191">
        <f>IF('נוסח ב'!AE39="נכון",3,IF('נוסח ב'!AE39="חלקי",1,0))</f>
        <v>0</v>
      </c>
      <c r="AF30" s="187">
        <f>IF('נוסח ב'!AF39=1,2,0)</f>
        <v>0</v>
      </c>
      <c r="AG30" s="187">
        <f>IF('נוסח ב'!AG39="נכון",3,IF('נוסח ב'!AG39="חלקי",1,0))</f>
        <v>0</v>
      </c>
      <c r="AH30" s="187">
        <f>IF('נוסח ב'!AH39=4,2,0)</f>
        <v>0</v>
      </c>
      <c r="AI30" s="187">
        <f>IF('נוסח ב'!AI39="נכון",3,IF('נוסח ב'!AI39="חלקי",2,0))</f>
        <v>0</v>
      </c>
      <c r="AJ30" s="187">
        <f>IF('נוסח ב'!AJ39="נכון",2,0)</f>
        <v>0</v>
      </c>
      <c r="AK30" s="188">
        <f>IF('נוסח ב'!AK39="נכון",3,IF('נוסח ב'!AK39="חלקי - 2 נקודות",2,IF('נוסח ב'!AK39="חלקי - נקודה 1",1,0)))</f>
        <v>0</v>
      </c>
      <c r="AL30" s="187">
        <f>IF('נוסח ב'!AL39="נכון",2,0)</f>
        <v>0</v>
      </c>
      <c r="AM30" s="187">
        <f>IF('נוסח ב'!AM39="נכון",3,IF('נוסח ב'!AM39="חלקי",2,0))</f>
        <v>0</v>
      </c>
      <c r="AN30" s="192">
        <f>IF('נוסח ב'!AN39=2,2,0)</f>
        <v>0</v>
      </c>
      <c r="AO30" s="192">
        <f>IF('נוסח ב'!AO39="נכון",3,IF('נוסח ב'!AO39="חלקי - 2 נקודות",2,IF('נוסח ב'!AO39="חלקי - נקודה 1",1,0)))</f>
        <v>0</v>
      </c>
      <c r="AP30" s="192">
        <f>IF('נוסח ב'!AP39="ד",2,0)</f>
        <v>0</v>
      </c>
      <c r="AQ30" s="192">
        <f>IF('נוסח ב'!AQ39="נכון",2,0)</f>
        <v>0</v>
      </c>
      <c r="AR30" s="193">
        <f t="shared" si="0"/>
        <v>0</v>
      </c>
      <c r="AS30" s="193">
        <f t="shared" si="1"/>
        <v>0</v>
      </c>
      <c r="AT30" s="193">
        <f t="shared" si="2"/>
        <v>0</v>
      </c>
      <c r="AU30" s="194">
        <f t="shared" si="3"/>
        <v>0</v>
      </c>
      <c r="AV30" s="195">
        <f t="shared" si="4"/>
        <v>0</v>
      </c>
      <c r="AW30" s="196">
        <f>'נוסח ב'!AS39</f>
        <v>0</v>
      </c>
      <c r="AX30" s="86">
        <f t="shared" si="5"/>
        <v>0</v>
      </c>
    </row>
    <row r="31" spans="1:50" x14ac:dyDescent="0.2">
      <c r="A31" s="10">
        <v>23</v>
      </c>
      <c r="B31" s="109">
        <f>'נוסח ב'!B40</f>
        <v>0</v>
      </c>
      <c r="C31" s="187">
        <f>IF('נוסח ב'!C40="נכון",2,IF('נוסח ב'!C40="חלקי",1,0))</f>
        <v>0</v>
      </c>
      <c r="D31" s="187">
        <f>IF('נוסח ב'!D40="נכון",3,IF('נוסח ב'!D40="חלקי",1,0))</f>
        <v>0</v>
      </c>
      <c r="E31" s="187">
        <f>IF('נוסח ב'!E40="נכון",2,0)</f>
        <v>0</v>
      </c>
      <c r="F31" s="187">
        <f>IF('נוסח ב'!F40="ב",2,0)</f>
        <v>0</v>
      </c>
      <c r="G31" s="187">
        <f>IF('נוסח ב'!G40="נכון",3,IF('נוסח ב'!G40="חלקי",1,0))</f>
        <v>0</v>
      </c>
      <c r="H31" s="187">
        <f>IF('נוסח ב'!H40="נכון",3,IF('נוסח ב'!H40="חלקי",1,0))</f>
        <v>0</v>
      </c>
      <c r="I31" s="187">
        <f>IF('נוסח ב'!I40="נכון",3,IF('נוסח ב'!I40="חלקי",2,0))</f>
        <v>0</v>
      </c>
      <c r="J31" s="187">
        <f>IF('נוסח ב'!J40="נכון",2,IF('נוסח ב'!J40="חלקי",1,0))</f>
        <v>0</v>
      </c>
      <c r="K31" s="187">
        <f>IF('נוסח ב'!K40="נכון",2,0)</f>
        <v>0</v>
      </c>
      <c r="L31" s="187">
        <f>IF('נוסח ב'!L40="נכון",3,IF('נוסח ב'!L40="חלקי",1,0))</f>
        <v>0</v>
      </c>
      <c r="M31" s="187">
        <f>IF('נוסח ב'!M40=4,2,0)</f>
        <v>0</v>
      </c>
      <c r="N31" s="187">
        <f>IF('נוסח ב'!N40="נכון",3,IF('נוסח ב'!N40="חלקי",1,0))</f>
        <v>0</v>
      </c>
      <c r="O31" s="187">
        <f>IF('נוסח ב'!O40="נכון",3,IF('נוסח ב'!O40="חלקי - 2 נקודות",2,IF('נוסח ב'!O40="חלקי - נקודה 1",1,0)))</f>
        <v>0</v>
      </c>
      <c r="P31" s="187">
        <f>IF('נוסח ב'!P40="ד",2,0)</f>
        <v>0</v>
      </c>
      <c r="Q31" s="187">
        <f>IF('נוסח ב'!Q40="נכון",3,IF('נוסח ב'!Q40="חלקי",2,0))</f>
        <v>0</v>
      </c>
      <c r="R31" s="187">
        <f>IF('נוסח ב'!R40=3,2,0)</f>
        <v>0</v>
      </c>
      <c r="S31" s="187">
        <f>IF('נוסח ב'!S40="נכון",3,IF('נוסח ב'!S40="חלקי",2,0))</f>
        <v>0</v>
      </c>
      <c r="T31" s="187">
        <f>IF('נוסח ב'!T40=2,2,0)</f>
        <v>0</v>
      </c>
      <c r="U31" s="188">
        <f>IF('נוסח ב'!U40="נכון",2,IF('נוסח ב'!U40="חלקי",1,0))</f>
        <v>0</v>
      </c>
      <c r="V31" s="188">
        <f>IF('נוסח ב'!V40="נכון",3,IF('נוסח ב'!V40="חלקי - 2 נקודות",2,IF('נוסח ב'!V40="חלקי - נקודה 1",1,0)))</f>
        <v>0</v>
      </c>
      <c r="W31" s="187">
        <f>IF('נוסח ב'!W40="3 תשובות נכונות",3,IF('נוסח ב'!W40="2 תשובות נכונות",2,IF('נוסח ב'!W40="תשובה נכונה אחת",1,0)))</f>
        <v>0</v>
      </c>
      <c r="X31" s="187">
        <f>IF('נוסח ב'!X40="נכון",3,IF('נוסח ב'!X40="חלקי",1,0))</f>
        <v>0</v>
      </c>
      <c r="Y31" s="189">
        <f>IF('נוסח ב'!Y40="צוינו 4 מרכיבים",4,IF('נוסח ב'!Y40="צוינו 3 מרכיבים",3,IF('נוסח ב'!Y40="צוינו 2 מרכיבים",2,IF('נוסח ב'!Y40="צוין מרכיב 1",1,0))))</f>
        <v>0</v>
      </c>
      <c r="Z31" s="243"/>
      <c r="AA31" s="190">
        <f>IF('נוסח ב'!AA40="נכון",2,0)</f>
        <v>0</v>
      </c>
      <c r="AB31" s="190">
        <f>IF('נוסח ב'!AB40="נכון",2,0)</f>
        <v>0</v>
      </c>
      <c r="AC31" s="191">
        <f>IF('נוסח ב'!AC40=1,2,0)</f>
        <v>0</v>
      </c>
      <c r="AD31" s="191">
        <f>IF('נוסח ב'!AD40="נכון",2,0)</f>
        <v>0</v>
      </c>
      <c r="AE31" s="191">
        <f>IF('נוסח ב'!AE40="נכון",3,IF('נוסח ב'!AE40="חלקי",1,0))</f>
        <v>0</v>
      </c>
      <c r="AF31" s="187">
        <f>IF('נוסח ב'!AF40=1,2,0)</f>
        <v>0</v>
      </c>
      <c r="AG31" s="187">
        <f>IF('נוסח ב'!AG40="נכון",3,IF('נוסח ב'!AG40="חלקי",1,0))</f>
        <v>0</v>
      </c>
      <c r="AH31" s="187">
        <f>IF('נוסח ב'!AH40=4,2,0)</f>
        <v>0</v>
      </c>
      <c r="AI31" s="187">
        <f>IF('נוסח ב'!AI40="נכון",3,IF('נוסח ב'!AI40="חלקי",2,0))</f>
        <v>0</v>
      </c>
      <c r="AJ31" s="187">
        <f>IF('נוסח ב'!AJ40="נכון",2,0)</f>
        <v>0</v>
      </c>
      <c r="AK31" s="188">
        <f>IF('נוסח ב'!AK40="נכון",3,IF('נוסח ב'!AK40="חלקי - 2 נקודות",2,IF('נוסח ב'!AK40="חלקי - נקודה 1",1,0)))</f>
        <v>0</v>
      </c>
      <c r="AL31" s="187">
        <f>IF('נוסח ב'!AL40="נכון",2,0)</f>
        <v>0</v>
      </c>
      <c r="AM31" s="187">
        <f>IF('נוסח ב'!AM40="נכון",3,IF('נוסח ב'!AM40="חלקי",2,0))</f>
        <v>0</v>
      </c>
      <c r="AN31" s="192">
        <f>IF('נוסח ב'!AN40=2,2,0)</f>
        <v>0</v>
      </c>
      <c r="AO31" s="192">
        <f>IF('נוסח ב'!AO40="נכון",3,IF('נוסח ב'!AO40="חלקי - 2 נקודות",2,IF('נוסח ב'!AO40="חלקי - נקודה 1",1,0)))</f>
        <v>0</v>
      </c>
      <c r="AP31" s="192">
        <f>IF('נוסח ב'!AP40="ד",2,0)</f>
        <v>0</v>
      </c>
      <c r="AQ31" s="192">
        <f>IF('נוסח ב'!AQ40="נכון",2,0)</f>
        <v>0</v>
      </c>
      <c r="AR31" s="193">
        <f t="shared" si="0"/>
        <v>0</v>
      </c>
      <c r="AS31" s="193">
        <f t="shared" si="1"/>
        <v>0</v>
      </c>
      <c r="AT31" s="193">
        <f t="shared" si="2"/>
        <v>0</v>
      </c>
      <c r="AU31" s="194">
        <f t="shared" si="3"/>
        <v>0</v>
      </c>
      <c r="AV31" s="195">
        <f t="shared" si="4"/>
        <v>0</v>
      </c>
      <c r="AW31" s="196">
        <f>'נוסח ב'!AS40</f>
        <v>0</v>
      </c>
      <c r="AX31" s="86">
        <f t="shared" si="5"/>
        <v>0</v>
      </c>
    </row>
    <row r="32" spans="1:50" x14ac:dyDescent="0.2">
      <c r="A32" s="10">
        <v>24</v>
      </c>
      <c r="B32" s="109">
        <f>'נוסח ב'!B41</f>
        <v>0</v>
      </c>
      <c r="C32" s="187">
        <f>IF('נוסח ב'!C41="נכון",2,IF('נוסח ב'!C41="חלקי",1,0))</f>
        <v>0</v>
      </c>
      <c r="D32" s="187">
        <f>IF('נוסח ב'!D41="נכון",3,IF('נוסח ב'!D41="חלקי",1,0))</f>
        <v>0</v>
      </c>
      <c r="E32" s="187">
        <f>IF('נוסח ב'!E41="נכון",2,0)</f>
        <v>0</v>
      </c>
      <c r="F32" s="187">
        <f>IF('נוסח ב'!F41="ב",2,0)</f>
        <v>0</v>
      </c>
      <c r="G32" s="187">
        <f>IF('נוסח ב'!G41="נכון",3,IF('נוסח ב'!G41="חלקי",1,0))</f>
        <v>0</v>
      </c>
      <c r="H32" s="187">
        <f>IF('נוסח ב'!H41="נכון",3,IF('נוסח ב'!H41="חלקי",1,0))</f>
        <v>0</v>
      </c>
      <c r="I32" s="187">
        <f>IF('נוסח ב'!I41="נכון",3,IF('נוסח ב'!I41="חלקי",2,0))</f>
        <v>0</v>
      </c>
      <c r="J32" s="187">
        <f>IF('נוסח ב'!J41="נכון",2,IF('נוסח ב'!J41="חלקי",1,0))</f>
        <v>0</v>
      </c>
      <c r="K32" s="187">
        <f>IF('נוסח ב'!K41="נכון",2,0)</f>
        <v>0</v>
      </c>
      <c r="L32" s="187">
        <f>IF('נוסח ב'!L41="נכון",3,IF('נוסח ב'!L41="חלקי",1,0))</f>
        <v>0</v>
      </c>
      <c r="M32" s="187">
        <f>IF('נוסח ב'!M41=4,2,0)</f>
        <v>0</v>
      </c>
      <c r="N32" s="187">
        <f>IF('נוסח ב'!N41="נכון",3,IF('נוסח ב'!N41="חלקי",1,0))</f>
        <v>0</v>
      </c>
      <c r="O32" s="187">
        <f>IF('נוסח ב'!O41="נכון",3,IF('נוסח ב'!O41="חלקי - 2 נקודות",2,IF('נוסח ב'!O41="חלקי - נקודה 1",1,0)))</f>
        <v>0</v>
      </c>
      <c r="P32" s="187">
        <f>IF('נוסח ב'!P41="ד",2,0)</f>
        <v>0</v>
      </c>
      <c r="Q32" s="187">
        <f>IF('נוסח ב'!Q41="נכון",3,IF('נוסח ב'!Q41="חלקי",2,0))</f>
        <v>0</v>
      </c>
      <c r="R32" s="187">
        <f>IF('נוסח ב'!R41=3,2,0)</f>
        <v>0</v>
      </c>
      <c r="S32" s="187">
        <f>IF('נוסח ב'!S41="נכון",3,IF('נוסח ב'!S41="חלקי",2,0))</f>
        <v>0</v>
      </c>
      <c r="T32" s="187">
        <f>IF('נוסח ב'!T41=2,2,0)</f>
        <v>0</v>
      </c>
      <c r="U32" s="188">
        <f>IF('נוסח ב'!U41="נכון",2,IF('נוסח ב'!U41="חלקי",1,0))</f>
        <v>0</v>
      </c>
      <c r="V32" s="188">
        <f>IF('נוסח ב'!V41="נכון",3,IF('נוסח ב'!V41="חלקי - 2 נקודות",2,IF('נוסח ב'!V41="חלקי - נקודה 1",1,0)))</f>
        <v>0</v>
      </c>
      <c r="W32" s="187">
        <f>IF('נוסח ב'!W41="3 תשובות נכונות",3,IF('נוסח ב'!W41="2 תשובות נכונות",2,IF('נוסח ב'!W41="תשובה נכונה אחת",1,0)))</f>
        <v>0</v>
      </c>
      <c r="X32" s="187">
        <f>IF('נוסח ב'!X41="נכון",3,IF('נוסח ב'!X41="חלקי",1,0))</f>
        <v>0</v>
      </c>
      <c r="Y32" s="189">
        <f>IF('נוסח ב'!Y41="צוינו 4 מרכיבים",4,IF('נוסח ב'!Y41="צוינו 3 מרכיבים",3,IF('נוסח ב'!Y41="צוינו 2 מרכיבים",2,IF('נוסח ב'!Y41="צוין מרכיב 1",1,0))))</f>
        <v>0</v>
      </c>
      <c r="Z32" s="242"/>
      <c r="AA32" s="190">
        <f>IF('נוסח ב'!AA41="נכון",2,0)</f>
        <v>0</v>
      </c>
      <c r="AB32" s="190">
        <f>IF('נוסח ב'!AB41="נכון",2,0)</f>
        <v>0</v>
      </c>
      <c r="AC32" s="191">
        <f>IF('נוסח ב'!AC41=1,2,0)</f>
        <v>0</v>
      </c>
      <c r="AD32" s="191">
        <f>IF('נוסח ב'!AD41="נכון",2,0)</f>
        <v>0</v>
      </c>
      <c r="AE32" s="191">
        <f>IF('נוסח ב'!AE41="נכון",3,IF('נוסח ב'!AE41="חלקי",1,0))</f>
        <v>0</v>
      </c>
      <c r="AF32" s="187">
        <f>IF('נוסח ב'!AF41=1,2,0)</f>
        <v>0</v>
      </c>
      <c r="AG32" s="187">
        <f>IF('נוסח ב'!AG41="נכון",3,IF('נוסח ב'!AG41="חלקי",1,0))</f>
        <v>0</v>
      </c>
      <c r="AH32" s="187">
        <f>IF('נוסח ב'!AH41=4,2,0)</f>
        <v>0</v>
      </c>
      <c r="AI32" s="187">
        <f>IF('נוסח ב'!AI41="נכון",3,IF('נוסח ב'!AI41="חלקי",2,0))</f>
        <v>0</v>
      </c>
      <c r="AJ32" s="187">
        <f>IF('נוסח ב'!AJ41="נכון",2,0)</f>
        <v>0</v>
      </c>
      <c r="AK32" s="188">
        <f>IF('נוסח ב'!AK41="נכון",3,IF('נוסח ב'!AK41="חלקי - 2 נקודות",2,IF('נוסח ב'!AK41="חלקי - נקודה 1",1,0)))</f>
        <v>0</v>
      </c>
      <c r="AL32" s="187">
        <f>IF('נוסח ב'!AL41="נכון",2,0)</f>
        <v>0</v>
      </c>
      <c r="AM32" s="187">
        <f>IF('נוסח ב'!AM41="נכון",3,IF('נוסח ב'!AM41="חלקי",2,0))</f>
        <v>0</v>
      </c>
      <c r="AN32" s="192">
        <f>IF('נוסח ב'!AN41=2,2,0)</f>
        <v>0</v>
      </c>
      <c r="AO32" s="192">
        <f>IF('נוסח ב'!AO41="נכון",3,IF('נוסח ב'!AO41="חלקי - 2 נקודות",2,IF('נוסח ב'!AO41="חלקי - נקודה 1",1,0)))</f>
        <v>0</v>
      </c>
      <c r="AP32" s="192">
        <f>IF('נוסח ב'!AP41="ד",2,0)</f>
        <v>0</v>
      </c>
      <c r="AQ32" s="192">
        <f>IF('נוסח ב'!AQ41="נכון",2,0)</f>
        <v>0</v>
      </c>
      <c r="AR32" s="193">
        <f t="shared" si="0"/>
        <v>0</v>
      </c>
      <c r="AS32" s="193">
        <f t="shared" si="1"/>
        <v>0</v>
      </c>
      <c r="AT32" s="193">
        <f t="shared" si="2"/>
        <v>0</v>
      </c>
      <c r="AU32" s="194">
        <f t="shared" si="3"/>
        <v>0</v>
      </c>
      <c r="AV32" s="195">
        <f t="shared" si="4"/>
        <v>0</v>
      </c>
      <c r="AW32" s="196">
        <f>'נוסח ב'!AS41</f>
        <v>0</v>
      </c>
      <c r="AX32" s="86">
        <f t="shared" si="5"/>
        <v>0</v>
      </c>
    </row>
    <row r="33" spans="1:50" x14ac:dyDescent="0.2">
      <c r="A33" s="10">
        <v>25</v>
      </c>
      <c r="B33" s="109">
        <f>'נוסח ב'!B42</f>
        <v>0</v>
      </c>
      <c r="C33" s="187">
        <f>IF('נוסח ב'!C42="נכון",2,IF('נוסח ב'!C42="חלקי",1,0))</f>
        <v>0</v>
      </c>
      <c r="D33" s="187">
        <f>IF('נוסח ב'!D42="נכון",3,IF('נוסח ב'!D42="חלקי",1,0))</f>
        <v>0</v>
      </c>
      <c r="E33" s="187">
        <f>IF('נוסח ב'!E42="נכון",2,0)</f>
        <v>0</v>
      </c>
      <c r="F33" s="187">
        <f>IF('נוסח ב'!F42="ב",2,0)</f>
        <v>0</v>
      </c>
      <c r="G33" s="187">
        <f>IF('נוסח ב'!G42="נכון",3,IF('נוסח ב'!G42="חלקי",1,0))</f>
        <v>0</v>
      </c>
      <c r="H33" s="187">
        <f>IF('נוסח ב'!H42="נכון",3,IF('נוסח ב'!H42="חלקי",1,0))</f>
        <v>0</v>
      </c>
      <c r="I33" s="187">
        <f>IF('נוסח ב'!I42="נכון",3,IF('נוסח ב'!I42="חלקי",2,0))</f>
        <v>0</v>
      </c>
      <c r="J33" s="187">
        <f>IF('נוסח ב'!J42="נכון",2,IF('נוסח ב'!J42="חלקי",1,0))</f>
        <v>0</v>
      </c>
      <c r="K33" s="187">
        <f>IF('נוסח ב'!K42="נכון",2,0)</f>
        <v>0</v>
      </c>
      <c r="L33" s="187">
        <f>IF('נוסח ב'!L42="נכון",3,IF('נוסח ב'!L42="חלקי",1,0))</f>
        <v>0</v>
      </c>
      <c r="M33" s="187">
        <f>IF('נוסח ב'!M42=4,2,0)</f>
        <v>0</v>
      </c>
      <c r="N33" s="187">
        <f>IF('נוסח ב'!N42="נכון",3,IF('נוסח ב'!N42="חלקי",1,0))</f>
        <v>0</v>
      </c>
      <c r="O33" s="187">
        <f>IF('נוסח ב'!O42="נכון",3,IF('נוסח ב'!O42="חלקי - 2 נקודות",2,IF('נוסח ב'!O42="חלקי - נקודה 1",1,0)))</f>
        <v>0</v>
      </c>
      <c r="P33" s="187">
        <f>IF('נוסח ב'!P42="ד",2,0)</f>
        <v>0</v>
      </c>
      <c r="Q33" s="187">
        <f>IF('נוסח ב'!Q42="נכון",3,IF('נוסח ב'!Q42="חלקי",2,0))</f>
        <v>0</v>
      </c>
      <c r="R33" s="187">
        <f>IF('נוסח ב'!R42=3,2,0)</f>
        <v>0</v>
      </c>
      <c r="S33" s="187">
        <f>IF('נוסח ב'!S42="נכון",3,IF('נוסח ב'!S42="חלקי",2,0))</f>
        <v>0</v>
      </c>
      <c r="T33" s="187">
        <f>IF('נוסח ב'!T42=2,2,0)</f>
        <v>0</v>
      </c>
      <c r="U33" s="188">
        <f>IF('נוסח ב'!U42="נכון",2,IF('נוסח ב'!U42="חלקי",1,0))</f>
        <v>0</v>
      </c>
      <c r="V33" s="188">
        <f>IF('נוסח ב'!V42="נכון",3,IF('נוסח ב'!V42="חלקי - 2 נקודות",2,IF('נוסח ב'!V42="חלקי - נקודה 1",1,0)))</f>
        <v>0</v>
      </c>
      <c r="W33" s="187">
        <f>IF('נוסח ב'!W42="3 תשובות נכונות",3,IF('נוסח ב'!W42="2 תשובות נכונות",2,IF('נוסח ב'!W42="תשובה נכונה אחת",1,0)))</f>
        <v>0</v>
      </c>
      <c r="X33" s="187">
        <f>IF('נוסח ב'!X42="נכון",3,IF('נוסח ב'!X42="חלקי",1,0))</f>
        <v>0</v>
      </c>
      <c r="Y33" s="189">
        <f>IF('נוסח ב'!Y42="צוינו 4 מרכיבים",4,IF('נוסח ב'!Y42="צוינו 3 מרכיבים",3,IF('נוסח ב'!Y42="צוינו 2 מרכיבים",2,IF('נוסח ב'!Y42="צוין מרכיב 1",1,0))))</f>
        <v>0</v>
      </c>
      <c r="Z33" s="243"/>
      <c r="AA33" s="190">
        <f>IF('נוסח ב'!AA42="נכון",2,0)</f>
        <v>0</v>
      </c>
      <c r="AB33" s="190">
        <f>IF('נוסח ב'!AB42="נכון",2,0)</f>
        <v>0</v>
      </c>
      <c r="AC33" s="191">
        <f>IF('נוסח ב'!AC42=1,2,0)</f>
        <v>0</v>
      </c>
      <c r="AD33" s="191">
        <f>IF('נוסח ב'!AD42="נכון",2,0)</f>
        <v>0</v>
      </c>
      <c r="AE33" s="191">
        <f>IF('נוסח ב'!AE42="נכון",3,IF('נוסח ב'!AE42="חלקי",1,0))</f>
        <v>0</v>
      </c>
      <c r="AF33" s="187">
        <f>IF('נוסח ב'!AF42=1,2,0)</f>
        <v>0</v>
      </c>
      <c r="AG33" s="187">
        <f>IF('נוסח ב'!AG42="נכון",3,IF('נוסח ב'!AG42="חלקי",1,0))</f>
        <v>0</v>
      </c>
      <c r="AH33" s="187">
        <f>IF('נוסח ב'!AH42=4,2,0)</f>
        <v>0</v>
      </c>
      <c r="AI33" s="187">
        <f>IF('נוסח ב'!AI42="נכון",3,IF('נוסח ב'!AI42="חלקי",2,0))</f>
        <v>0</v>
      </c>
      <c r="AJ33" s="187">
        <f>IF('נוסח ב'!AJ42="נכון",2,0)</f>
        <v>0</v>
      </c>
      <c r="AK33" s="188">
        <f>IF('נוסח ב'!AK42="נכון",3,IF('נוסח ב'!AK42="חלקי - 2 נקודות",2,IF('נוסח ב'!AK42="חלקי - נקודה 1",1,0)))</f>
        <v>0</v>
      </c>
      <c r="AL33" s="187">
        <f>IF('נוסח ב'!AL42="נכון",2,0)</f>
        <v>0</v>
      </c>
      <c r="AM33" s="187">
        <f>IF('נוסח ב'!AM42="נכון",3,IF('נוסח ב'!AM42="חלקי",2,0))</f>
        <v>0</v>
      </c>
      <c r="AN33" s="192">
        <f>IF('נוסח ב'!AN42=2,2,0)</f>
        <v>0</v>
      </c>
      <c r="AO33" s="192">
        <f>IF('נוסח ב'!AO42="נכון",3,IF('נוסח ב'!AO42="חלקי - 2 נקודות",2,IF('נוסח ב'!AO42="חלקי - נקודה 1",1,0)))</f>
        <v>0</v>
      </c>
      <c r="AP33" s="192">
        <f>IF('נוסח ב'!AP42="ד",2,0)</f>
        <v>0</v>
      </c>
      <c r="AQ33" s="192">
        <f>IF('נוסח ב'!AQ42="נכון",2,0)</f>
        <v>0</v>
      </c>
      <c r="AR33" s="193">
        <f t="shared" si="0"/>
        <v>0</v>
      </c>
      <c r="AS33" s="193">
        <f t="shared" si="1"/>
        <v>0</v>
      </c>
      <c r="AT33" s="193">
        <f t="shared" si="2"/>
        <v>0</v>
      </c>
      <c r="AU33" s="194">
        <f t="shared" si="3"/>
        <v>0</v>
      </c>
      <c r="AV33" s="195">
        <f t="shared" si="4"/>
        <v>0</v>
      </c>
      <c r="AW33" s="196">
        <f>'נוסח ב'!AS42</f>
        <v>0</v>
      </c>
      <c r="AX33" s="86">
        <f t="shared" si="5"/>
        <v>0</v>
      </c>
    </row>
    <row r="34" spans="1:50" x14ac:dyDescent="0.2">
      <c r="A34" s="10">
        <v>26</v>
      </c>
      <c r="B34" s="109">
        <f>'נוסח ב'!B43</f>
        <v>0</v>
      </c>
      <c r="C34" s="187">
        <f>IF('נוסח ב'!C43="נכון",2,IF('נוסח ב'!C43="חלקי",1,0))</f>
        <v>0</v>
      </c>
      <c r="D34" s="187">
        <f>IF('נוסח ב'!D43="נכון",3,IF('נוסח ב'!D43="חלקי",1,0))</f>
        <v>0</v>
      </c>
      <c r="E34" s="187">
        <f>IF('נוסח ב'!E43="נכון",2,0)</f>
        <v>0</v>
      </c>
      <c r="F34" s="187">
        <f>IF('נוסח ב'!F43="ב",2,0)</f>
        <v>0</v>
      </c>
      <c r="G34" s="187">
        <f>IF('נוסח ב'!G43="נכון",3,IF('נוסח ב'!G43="חלקי",1,0))</f>
        <v>0</v>
      </c>
      <c r="H34" s="187">
        <f>IF('נוסח ב'!H43="נכון",3,IF('נוסח ב'!H43="חלקי",1,0))</f>
        <v>0</v>
      </c>
      <c r="I34" s="187">
        <f>IF('נוסח ב'!I43="נכון",3,IF('נוסח ב'!I43="חלקי",2,0))</f>
        <v>0</v>
      </c>
      <c r="J34" s="187">
        <f>IF('נוסח ב'!J43="נכון",2,IF('נוסח ב'!J43="חלקי",1,0))</f>
        <v>0</v>
      </c>
      <c r="K34" s="187">
        <f>IF('נוסח ב'!K43="נכון",2,0)</f>
        <v>0</v>
      </c>
      <c r="L34" s="187">
        <f>IF('נוסח ב'!L43="נכון",3,IF('נוסח ב'!L43="חלקי",1,0))</f>
        <v>0</v>
      </c>
      <c r="M34" s="187">
        <f>IF('נוסח ב'!M43=4,2,0)</f>
        <v>0</v>
      </c>
      <c r="N34" s="187">
        <f>IF('נוסח ב'!N43="נכון",3,IF('נוסח ב'!N43="חלקי",1,0))</f>
        <v>0</v>
      </c>
      <c r="O34" s="187">
        <f>IF('נוסח ב'!O43="נכון",3,IF('נוסח ב'!O43="חלקי - 2 נקודות",2,IF('נוסח ב'!O43="חלקי - נקודה 1",1,0)))</f>
        <v>0</v>
      </c>
      <c r="P34" s="187">
        <f>IF('נוסח ב'!P43="ד",2,0)</f>
        <v>0</v>
      </c>
      <c r="Q34" s="187">
        <f>IF('נוסח ב'!Q43="נכון",3,IF('נוסח ב'!Q43="חלקי",2,0))</f>
        <v>0</v>
      </c>
      <c r="R34" s="187">
        <f>IF('נוסח ב'!R43=3,2,0)</f>
        <v>0</v>
      </c>
      <c r="S34" s="187">
        <f>IF('נוסח ב'!S43="נכון",3,IF('נוסח ב'!S43="חלקי",2,0))</f>
        <v>0</v>
      </c>
      <c r="T34" s="187">
        <f>IF('נוסח ב'!T43=2,2,0)</f>
        <v>0</v>
      </c>
      <c r="U34" s="188">
        <f>IF('נוסח ב'!U43="נכון",2,IF('נוסח ב'!U43="חלקי",1,0))</f>
        <v>0</v>
      </c>
      <c r="V34" s="188">
        <f>IF('נוסח ב'!V43="נכון",3,IF('נוסח ב'!V43="חלקי - 2 נקודות",2,IF('נוסח ב'!V43="חלקי - נקודה 1",1,0)))</f>
        <v>0</v>
      </c>
      <c r="W34" s="187">
        <f>IF('נוסח ב'!W43="3 תשובות נכונות",3,IF('נוסח ב'!W43="2 תשובות נכונות",2,IF('נוסח ב'!W43="תשובה נכונה אחת",1,0)))</f>
        <v>0</v>
      </c>
      <c r="X34" s="187">
        <f>IF('נוסח ב'!X43="נכון",3,IF('נוסח ב'!X43="חלקי",1,0))</f>
        <v>0</v>
      </c>
      <c r="Y34" s="189">
        <f>IF('נוסח ב'!Y43="צוינו 4 מרכיבים",4,IF('נוסח ב'!Y43="צוינו 3 מרכיבים",3,IF('נוסח ב'!Y43="צוינו 2 מרכיבים",2,IF('נוסח ב'!Y43="צוין מרכיב 1",1,0))))</f>
        <v>0</v>
      </c>
      <c r="Z34" s="243"/>
      <c r="AA34" s="190">
        <f>IF('נוסח ב'!AA43="נכון",2,0)</f>
        <v>0</v>
      </c>
      <c r="AB34" s="190">
        <f>IF('נוסח ב'!AB43="נכון",2,0)</f>
        <v>0</v>
      </c>
      <c r="AC34" s="191">
        <f>IF('נוסח ב'!AC43=1,2,0)</f>
        <v>0</v>
      </c>
      <c r="AD34" s="191">
        <f>IF('נוסח ב'!AD43="נכון",2,0)</f>
        <v>0</v>
      </c>
      <c r="AE34" s="191">
        <f>IF('נוסח ב'!AE43="נכון",3,IF('נוסח ב'!AE43="חלקי",1,0))</f>
        <v>0</v>
      </c>
      <c r="AF34" s="187">
        <f>IF('נוסח ב'!AF43=1,2,0)</f>
        <v>0</v>
      </c>
      <c r="AG34" s="187">
        <f>IF('נוסח ב'!AG43="נכון",3,IF('נוסח ב'!AG43="חלקי",1,0))</f>
        <v>0</v>
      </c>
      <c r="AH34" s="187">
        <f>IF('נוסח ב'!AH43=4,2,0)</f>
        <v>0</v>
      </c>
      <c r="AI34" s="187">
        <f>IF('נוסח ב'!AI43="נכון",3,IF('נוסח ב'!AI43="חלקי",2,0))</f>
        <v>0</v>
      </c>
      <c r="AJ34" s="187">
        <f>IF('נוסח ב'!AJ43="נכון",2,0)</f>
        <v>0</v>
      </c>
      <c r="AK34" s="188">
        <f>IF('נוסח ב'!AK43="נכון",3,IF('נוסח ב'!AK43="חלקי - 2 נקודות",2,IF('נוסח ב'!AK43="חלקי - נקודה 1",1,0)))</f>
        <v>0</v>
      </c>
      <c r="AL34" s="187">
        <f>IF('נוסח ב'!AL43="נכון",2,0)</f>
        <v>0</v>
      </c>
      <c r="AM34" s="187">
        <f>IF('נוסח ב'!AM43="נכון",3,IF('נוסח ב'!AM43="חלקי",2,0))</f>
        <v>0</v>
      </c>
      <c r="AN34" s="192">
        <f>IF('נוסח ב'!AN43=2,2,0)</f>
        <v>0</v>
      </c>
      <c r="AO34" s="192">
        <f>IF('נוסח ב'!AO43="נכון",3,IF('נוסח ב'!AO43="חלקי - 2 נקודות",2,IF('נוסח ב'!AO43="חלקי - נקודה 1",1,0)))</f>
        <v>0</v>
      </c>
      <c r="AP34" s="192">
        <f>IF('נוסח ב'!AP43="ד",2,0)</f>
        <v>0</v>
      </c>
      <c r="AQ34" s="192">
        <f>IF('נוסח ב'!AQ43="נכון",2,0)</f>
        <v>0</v>
      </c>
      <c r="AR34" s="193">
        <f t="shared" si="0"/>
        <v>0</v>
      </c>
      <c r="AS34" s="193">
        <f t="shared" si="1"/>
        <v>0</v>
      </c>
      <c r="AT34" s="193">
        <f t="shared" si="2"/>
        <v>0</v>
      </c>
      <c r="AU34" s="194">
        <f t="shared" si="3"/>
        <v>0</v>
      </c>
      <c r="AV34" s="195">
        <f t="shared" si="4"/>
        <v>0</v>
      </c>
      <c r="AW34" s="196">
        <f>'נוסח ב'!AS43</f>
        <v>0</v>
      </c>
      <c r="AX34" s="86">
        <f t="shared" si="5"/>
        <v>0</v>
      </c>
    </row>
    <row r="35" spans="1:50" x14ac:dyDescent="0.2">
      <c r="A35" s="10">
        <v>27</v>
      </c>
      <c r="B35" s="109">
        <f>'נוסח ב'!B44</f>
        <v>0</v>
      </c>
      <c r="C35" s="187">
        <f>IF('נוסח ב'!C44="נכון",2,IF('נוסח ב'!C44="חלקי",1,0))</f>
        <v>0</v>
      </c>
      <c r="D35" s="187">
        <f>IF('נוסח ב'!D44="נכון",3,IF('נוסח ב'!D44="חלקי",1,0))</f>
        <v>0</v>
      </c>
      <c r="E35" s="187">
        <f>IF('נוסח ב'!E44="נכון",2,0)</f>
        <v>0</v>
      </c>
      <c r="F35" s="187">
        <f>IF('נוסח ב'!F44="ב",2,0)</f>
        <v>0</v>
      </c>
      <c r="G35" s="187">
        <f>IF('נוסח ב'!G44="נכון",3,IF('נוסח ב'!G44="חלקי",1,0))</f>
        <v>0</v>
      </c>
      <c r="H35" s="187">
        <f>IF('נוסח ב'!H44="נכון",3,IF('נוסח ב'!H44="חלקי",1,0))</f>
        <v>0</v>
      </c>
      <c r="I35" s="187">
        <f>IF('נוסח ב'!I44="נכון",3,IF('נוסח ב'!I44="חלקי",2,0))</f>
        <v>0</v>
      </c>
      <c r="J35" s="187">
        <f>IF('נוסח ב'!J44="נכון",2,IF('נוסח ב'!J44="חלקי",1,0))</f>
        <v>0</v>
      </c>
      <c r="K35" s="187">
        <f>IF('נוסח ב'!K44="נכון",2,0)</f>
        <v>0</v>
      </c>
      <c r="L35" s="187">
        <f>IF('נוסח ב'!L44="נכון",3,IF('נוסח ב'!L44="חלקי",1,0))</f>
        <v>0</v>
      </c>
      <c r="M35" s="187">
        <f>IF('נוסח ב'!M44=4,2,0)</f>
        <v>0</v>
      </c>
      <c r="N35" s="187">
        <f>IF('נוסח ב'!N44="נכון",3,IF('נוסח ב'!N44="חלקי",1,0))</f>
        <v>0</v>
      </c>
      <c r="O35" s="187">
        <f>IF('נוסח ב'!O44="נכון",3,IF('נוסח ב'!O44="חלקי - 2 נקודות",2,IF('נוסח ב'!O44="חלקי - נקודה 1",1,0)))</f>
        <v>0</v>
      </c>
      <c r="P35" s="187">
        <f>IF('נוסח ב'!P44="ד",2,0)</f>
        <v>0</v>
      </c>
      <c r="Q35" s="187">
        <f>IF('נוסח ב'!Q44="נכון",3,IF('נוסח ב'!Q44="חלקי",2,0))</f>
        <v>0</v>
      </c>
      <c r="R35" s="187">
        <f>IF('נוסח ב'!R44=3,2,0)</f>
        <v>0</v>
      </c>
      <c r="S35" s="187">
        <f>IF('נוסח ב'!S44="נכון",3,IF('נוסח ב'!S44="חלקי",2,0))</f>
        <v>0</v>
      </c>
      <c r="T35" s="187">
        <f>IF('נוסח ב'!T44=2,2,0)</f>
        <v>0</v>
      </c>
      <c r="U35" s="188">
        <f>IF('נוסח ב'!U44="נכון",2,IF('נוסח ב'!U44="חלקי",1,0))</f>
        <v>0</v>
      </c>
      <c r="V35" s="188">
        <f>IF('נוסח ב'!V44="נכון",3,IF('נוסח ב'!V44="חלקי - 2 נקודות",2,IF('נוסח ב'!V44="חלקי - נקודה 1",1,0)))</f>
        <v>0</v>
      </c>
      <c r="W35" s="187">
        <f>IF('נוסח ב'!W44="3 תשובות נכונות",3,IF('נוסח ב'!W44="2 תשובות נכונות",2,IF('נוסח ב'!W44="תשובה נכונה אחת",1,0)))</f>
        <v>0</v>
      </c>
      <c r="X35" s="187">
        <f>IF('נוסח ב'!X44="נכון",3,IF('נוסח ב'!X44="חלקי",1,0))</f>
        <v>0</v>
      </c>
      <c r="Y35" s="189">
        <f>IF('נוסח ב'!Y44="צוינו 4 מרכיבים",4,IF('נוסח ב'!Y44="צוינו 3 מרכיבים",3,IF('נוסח ב'!Y44="צוינו 2 מרכיבים",2,IF('נוסח ב'!Y44="צוין מרכיב 1",1,0))))</f>
        <v>0</v>
      </c>
      <c r="Z35" s="242"/>
      <c r="AA35" s="190">
        <f>IF('נוסח ב'!AA44="נכון",2,0)</f>
        <v>0</v>
      </c>
      <c r="AB35" s="190">
        <f>IF('נוסח ב'!AB44="נכון",2,0)</f>
        <v>0</v>
      </c>
      <c r="AC35" s="191">
        <f>IF('נוסח ב'!AC44=1,2,0)</f>
        <v>0</v>
      </c>
      <c r="AD35" s="191">
        <f>IF('נוסח ב'!AD44="נכון",2,0)</f>
        <v>0</v>
      </c>
      <c r="AE35" s="191">
        <f>IF('נוסח ב'!AE44="נכון",3,IF('נוסח ב'!AE44="חלקי",1,0))</f>
        <v>0</v>
      </c>
      <c r="AF35" s="187">
        <f>IF('נוסח ב'!AF44=1,2,0)</f>
        <v>0</v>
      </c>
      <c r="AG35" s="187">
        <f>IF('נוסח ב'!AG44="נכון",3,IF('נוסח ב'!AG44="חלקי",1,0))</f>
        <v>0</v>
      </c>
      <c r="AH35" s="187">
        <f>IF('נוסח ב'!AH44=4,2,0)</f>
        <v>0</v>
      </c>
      <c r="AI35" s="187">
        <f>IF('נוסח ב'!AI44="נכון",3,IF('נוסח ב'!AI44="חלקי",2,0))</f>
        <v>0</v>
      </c>
      <c r="AJ35" s="187">
        <f>IF('נוסח ב'!AJ44="נכון",2,0)</f>
        <v>0</v>
      </c>
      <c r="AK35" s="188">
        <f>IF('נוסח ב'!AK44="נכון",3,IF('נוסח ב'!AK44="חלקי - 2 נקודות",2,IF('נוסח ב'!AK44="חלקי - נקודה 1",1,0)))</f>
        <v>0</v>
      </c>
      <c r="AL35" s="187">
        <f>IF('נוסח ב'!AL44="נכון",2,0)</f>
        <v>0</v>
      </c>
      <c r="AM35" s="187">
        <f>IF('נוסח ב'!AM44="נכון",3,IF('נוסח ב'!AM44="חלקי",2,0))</f>
        <v>0</v>
      </c>
      <c r="AN35" s="192">
        <f>IF('נוסח ב'!AN44=2,2,0)</f>
        <v>0</v>
      </c>
      <c r="AO35" s="192">
        <f>IF('נוסח ב'!AO44="נכון",3,IF('נוסח ב'!AO44="חלקי - 2 נקודות",2,IF('נוסח ב'!AO44="חלקי - נקודה 1",1,0)))</f>
        <v>0</v>
      </c>
      <c r="AP35" s="192">
        <f>IF('נוסח ב'!AP44="ד",2,0)</f>
        <v>0</v>
      </c>
      <c r="AQ35" s="192">
        <f>IF('נוסח ב'!AQ44="נכון",2,0)</f>
        <v>0</v>
      </c>
      <c r="AR35" s="193">
        <f t="shared" si="0"/>
        <v>0</v>
      </c>
      <c r="AS35" s="193">
        <f t="shared" si="1"/>
        <v>0</v>
      </c>
      <c r="AT35" s="193">
        <f t="shared" si="2"/>
        <v>0</v>
      </c>
      <c r="AU35" s="194">
        <f t="shared" si="3"/>
        <v>0</v>
      </c>
      <c r="AV35" s="195">
        <f t="shared" si="4"/>
        <v>0</v>
      </c>
      <c r="AW35" s="196">
        <f>'נוסח ב'!AS44</f>
        <v>0</v>
      </c>
      <c r="AX35" s="86">
        <f t="shared" si="5"/>
        <v>0</v>
      </c>
    </row>
    <row r="36" spans="1:50" x14ac:dyDescent="0.2">
      <c r="A36" s="10">
        <v>28</v>
      </c>
      <c r="B36" s="109">
        <f>'נוסח ב'!B45</f>
        <v>0</v>
      </c>
      <c r="C36" s="187">
        <f>IF('נוסח ב'!C45="נכון",2,IF('נוסח ב'!C45="חלקי",1,0))</f>
        <v>0</v>
      </c>
      <c r="D36" s="187">
        <f>IF('נוסח ב'!D45="נכון",3,IF('נוסח ב'!D45="חלקי",1,0))</f>
        <v>0</v>
      </c>
      <c r="E36" s="187">
        <f>IF('נוסח ב'!E45="נכון",2,0)</f>
        <v>0</v>
      </c>
      <c r="F36" s="187">
        <f>IF('נוסח ב'!F45="ב",2,0)</f>
        <v>0</v>
      </c>
      <c r="G36" s="187">
        <f>IF('נוסח ב'!G45="נכון",3,IF('נוסח ב'!G45="חלקי",1,0))</f>
        <v>0</v>
      </c>
      <c r="H36" s="187">
        <f>IF('נוסח ב'!H45="נכון",3,IF('נוסח ב'!H45="חלקי",1,0))</f>
        <v>0</v>
      </c>
      <c r="I36" s="187">
        <f>IF('נוסח ב'!I45="נכון",3,IF('נוסח ב'!I45="חלקי",2,0))</f>
        <v>0</v>
      </c>
      <c r="J36" s="187">
        <f>IF('נוסח ב'!J45="נכון",2,IF('נוסח ב'!J45="חלקי",1,0))</f>
        <v>0</v>
      </c>
      <c r="K36" s="187">
        <f>IF('נוסח ב'!K45="נכון",2,0)</f>
        <v>0</v>
      </c>
      <c r="L36" s="187">
        <f>IF('נוסח ב'!L45="נכון",3,IF('נוסח ב'!L45="חלקי",1,0))</f>
        <v>0</v>
      </c>
      <c r="M36" s="187">
        <f>IF('נוסח ב'!M45=4,2,0)</f>
        <v>0</v>
      </c>
      <c r="N36" s="187">
        <f>IF('נוסח ב'!N45="נכון",3,IF('נוסח ב'!N45="חלקי",1,0))</f>
        <v>0</v>
      </c>
      <c r="O36" s="187">
        <f>IF('נוסח ב'!O45="נכון",3,IF('נוסח ב'!O45="חלקי - 2 נקודות",2,IF('נוסח ב'!O45="חלקי - נקודה 1",1,0)))</f>
        <v>0</v>
      </c>
      <c r="P36" s="187">
        <f>IF('נוסח ב'!P45="ד",2,0)</f>
        <v>0</v>
      </c>
      <c r="Q36" s="187">
        <f>IF('נוסח ב'!Q45="נכון",3,IF('נוסח ב'!Q45="חלקי",2,0))</f>
        <v>0</v>
      </c>
      <c r="R36" s="187">
        <f>IF('נוסח ב'!R45=3,2,0)</f>
        <v>0</v>
      </c>
      <c r="S36" s="187">
        <f>IF('נוסח ב'!S45="נכון",3,IF('נוסח ב'!S45="חלקי",2,0))</f>
        <v>0</v>
      </c>
      <c r="T36" s="187">
        <f>IF('נוסח ב'!T45=2,2,0)</f>
        <v>0</v>
      </c>
      <c r="U36" s="188">
        <f>IF('נוסח ב'!U45="נכון",2,IF('נוסח ב'!U45="חלקי",1,0))</f>
        <v>0</v>
      </c>
      <c r="V36" s="188">
        <f>IF('נוסח ב'!V45="נכון",3,IF('נוסח ב'!V45="חלקי - 2 נקודות",2,IF('נוסח ב'!V45="חלקי - נקודה 1",1,0)))</f>
        <v>0</v>
      </c>
      <c r="W36" s="187">
        <f>IF('נוסח ב'!W45="3 תשובות נכונות",3,IF('נוסח ב'!W45="2 תשובות נכונות",2,IF('נוסח ב'!W45="תשובה נכונה אחת",1,0)))</f>
        <v>0</v>
      </c>
      <c r="X36" s="187">
        <f>IF('נוסח ב'!X45="נכון",3,IF('נוסח ב'!X45="חלקי",1,0))</f>
        <v>0</v>
      </c>
      <c r="Y36" s="189">
        <f>IF('נוסח ב'!Y45="צוינו 4 מרכיבים",4,IF('נוסח ב'!Y45="צוינו 3 מרכיבים",3,IF('נוסח ב'!Y45="צוינו 2 מרכיבים",2,IF('נוסח ב'!Y45="צוין מרכיב 1",1,0))))</f>
        <v>0</v>
      </c>
      <c r="Z36" s="243"/>
      <c r="AA36" s="190">
        <f>IF('נוסח ב'!AA45="נכון",2,0)</f>
        <v>0</v>
      </c>
      <c r="AB36" s="190">
        <f>IF('נוסח ב'!AB45="נכון",2,0)</f>
        <v>0</v>
      </c>
      <c r="AC36" s="191">
        <f>IF('נוסח ב'!AC45=1,2,0)</f>
        <v>0</v>
      </c>
      <c r="AD36" s="191">
        <f>IF('נוסח ב'!AD45="נכון",2,0)</f>
        <v>0</v>
      </c>
      <c r="AE36" s="191">
        <f>IF('נוסח ב'!AE45="נכון",3,IF('נוסח ב'!AE45="חלקי",1,0))</f>
        <v>0</v>
      </c>
      <c r="AF36" s="187">
        <f>IF('נוסח ב'!AF45=1,2,0)</f>
        <v>0</v>
      </c>
      <c r="AG36" s="187">
        <f>IF('נוסח ב'!AG45="נכון",3,IF('נוסח ב'!AG45="חלקי",1,0))</f>
        <v>0</v>
      </c>
      <c r="AH36" s="187">
        <f>IF('נוסח ב'!AH45=4,2,0)</f>
        <v>0</v>
      </c>
      <c r="AI36" s="187">
        <f>IF('נוסח ב'!AI45="נכון",3,IF('נוסח ב'!AI45="חלקי",2,0))</f>
        <v>0</v>
      </c>
      <c r="AJ36" s="187">
        <f>IF('נוסח ב'!AJ45="נכון",2,0)</f>
        <v>0</v>
      </c>
      <c r="AK36" s="188">
        <f>IF('נוסח ב'!AK45="נכון",3,IF('נוסח ב'!AK45="חלקי - 2 נקודות",2,IF('נוסח ב'!AK45="חלקי - נקודה 1",1,0)))</f>
        <v>0</v>
      </c>
      <c r="AL36" s="187">
        <f>IF('נוסח ב'!AL45="נכון",2,0)</f>
        <v>0</v>
      </c>
      <c r="AM36" s="187">
        <f>IF('נוסח ב'!AM45="נכון",3,IF('נוסח ב'!AM45="חלקי",2,0))</f>
        <v>0</v>
      </c>
      <c r="AN36" s="192">
        <f>IF('נוסח ב'!AN45=2,2,0)</f>
        <v>0</v>
      </c>
      <c r="AO36" s="192">
        <f>IF('נוסח ב'!AO45="נכון",3,IF('נוסח ב'!AO45="חלקי - 2 נקודות",2,IF('נוסח ב'!AO45="חלקי - נקודה 1",1,0)))</f>
        <v>0</v>
      </c>
      <c r="AP36" s="192">
        <f>IF('נוסח ב'!AP45="ד",2,0)</f>
        <v>0</v>
      </c>
      <c r="AQ36" s="192">
        <f>IF('נוסח ב'!AQ45="נכון",2,0)</f>
        <v>0</v>
      </c>
      <c r="AR36" s="193">
        <f t="shared" si="0"/>
        <v>0</v>
      </c>
      <c r="AS36" s="193">
        <f t="shared" si="1"/>
        <v>0</v>
      </c>
      <c r="AT36" s="193">
        <f t="shared" si="2"/>
        <v>0</v>
      </c>
      <c r="AU36" s="194">
        <f t="shared" si="3"/>
        <v>0</v>
      </c>
      <c r="AV36" s="195">
        <f t="shared" si="4"/>
        <v>0</v>
      </c>
      <c r="AW36" s="196">
        <f>'נוסח ב'!AS45</f>
        <v>0</v>
      </c>
      <c r="AX36" s="86">
        <f t="shared" si="5"/>
        <v>0</v>
      </c>
    </row>
    <row r="37" spans="1:50" x14ac:dyDescent="0.2">
      <c r="A37" s="10">
        <v>29</v>
      </c>
      <c r="B37" s="109">
        <f>'נוסח ב'!B46</f>
        <v>0</v>
      </c>
      <c r="C37" s="187">
        <f>IF('נוסח ב'!C46="נכון",2,IF('נוסח ב'!C46="חלקי",1,0))</f>
        <v>0</v>
      </c>
      <c r="D37" s="187">
        <f>IF('נוסח ב'!D46="נכון",3,IF('נוסח ב'!D46="חלקי",1,0))</f>
        <v>0</v>
      </c>
      <c r="E37" s="187">
        <f>IF('נוסח ב'!E46="נכון",2,0)</f>
        <v>0</v>
      </c>
      <c r="F37" s="187">
        <f>IF('נוסח ב'!F46="ב",2,0)</f>
        <v>0</v>
      </c>
      <c r="G37" s="187">
        <f>IF('נוסח ב'!G46="נכון",3,IF('נוסח ב'!G46="חלקי",1,0))</f>
        <v>0</v>
      </c>
      <c r="H37" s="187">
        <f>IF('נוסח ב'!H46="נכון",3,IF('נוסח ב'!H46="חלקי",1,0))</f>
        <v>0</v>
      </c>
      <c r="I37" s="187">
        <f>IF('נוסח ב'!I46="נכון",3,IF('נוסח ב'!I46="חלקי",2,0))</f>
        <v>0</v>
      </c>
      <c r="J37" s="187">
        <f>IF('נוסח ב'!J46="נכון",2,IF('נוסח ב'!J46="חלקי",1,0))</f>
        <v>0</v>
      </c>
      <c r="K37" s="187">
        <f>IF('נוסח ב'!K46="נכון",2,0)</f>
        <v>0</v>
      </c>
      <c r="L37" s="187">
        <f>IF('נוסח ב'!L46="נכון",3,IF('נוסח ב'!L46="חלקי",1,0))</f>
        <v>0</v>
      </c>
      <c r="M37" s="187">
        <f>IF('נוסח ב'!M46=4,2,0)</f>
        <v>0</v>
      </c>
      <c r="N37" s="187">
        <f>IF('נוסח ב'!N46="נכון",3,IF('נוסח ב'!N46="חלקי",1,0))</f>
        <v>0</v>
      </c>
      <c r="O37" s="187">
        <f>IF('נוסח ב'!O46="נכון",3,IF('נוסח ב'!O46="חלקי - 2 נקודות",2,IF('נוסח ב'!O46="חלקי - נקודה 1",1,0)))</f>
        <v>0</v>
      </c>
      <c r="P37" s="187">
        <f>IF('נוסח ב'!P46="ד",2,0)</f>
        <v>0</v>
      </c>
      <c r="Q37" s="187">
        <f>IF('נוסח ב'!Q46="נכון",3,IF('נוסח ב'!Q46="חלקי",2,0))</f>
        <v>0</v>
      </c>
      <c r="R37" s="187">
        <f>IF('נוסח ב'!R46=3,2,0)</f>
        <v>0</v>
      </c>
      <c r="S37" s="187">
        <f>IF('נוסח ב'!S46="נכון",3,IF('נוסח ב'!S46="חלקי",2,0))</f>
        <v>0</v>
      </c>
      <c r="T37" s="187">
        <f>IF('נוסח ב'!T46=2,2,0)</f>
        <v>0</v>
      </c>
      <c r="U37" s="188">
        <f>IF('נוסח ב'!U46="נכון",2,IF('נוסח ב'!U46="חלקי",1,0))</f>
        <v>0</v>
      </c>
      <c r="V37" s="188">
        <f>IF('נוסח ב'!V46="נכון",3,IF('נוסח ב'!V46="חלקי - 2 נקודות",2,IF('נוסח ב'!V46="חלקי - נקודה 1",1,0)))</f>
        <v>0</v>
      </c>
      <c r="W37" s="187">
        <f>IF('נוסח ב'!W46="3 תשובות נכונות",3,IF('נוסח ב'!W46="2 תשובות נכונות",2,IF('נוסח ב'!W46="תשובה נכונה אחת",1,0)))</f>
        <v>0</v>
      </c>
      <c r="X37" s="187">
        <f>IF('נוסח ב'!X46="נכון",3,IF('נוסח ב'!X46="חלקי",1,0))</f>
        <v>0</v>
      </c>
      <c r="Y37" s="189">
        <f>IF('נוסח ב'!Y46="צוינו 4 מרכיבים",4,IF('נוסח ב'!Y46="צוינו 3 מרכיבים",3,IF('נוסח ב'!Y46="צוינו 2 מרכיבים",2,IF('נוסח ב'!Y46="צוין מרכיב 1",1,0))))</f>
        <v>0</v>
      </c>
      <c r="Z37" s="243"/>
      <c r="AA37" s="190">
        <f>IF('נוסח ב'!AA46="נכון",2,0)</f>
        <v>0</v>
      </c>
      <c r="AB37" s="190">
        <f>IF('נוסח ב'!AB46="נכון",2,0)</f>
        <v>0</v>
      </c>
      <c r="AC37" s="191">
        <f>IF('נוסח ב'!AC46=1,2,0)</f>
        <v>0</v>
      </c>
      <c r="AD37" s="191">
        <f>IF('נוסח ב'!AD46="נכון",2,0)</f>
        <v>0</v>
      </c>
      <c r="AE37" s="191">
        <f>IF('נוסח ב'!AE46="נכון",3,IF('נוסח ב'!AE46="חלקי",1,0))</f>
        <v>0</v>
      </c>
      <c r="AF37" s="187">
        <f>IF('נוסח ב'!AF46=1,2,0)</f>
        <v>0</v>
      </c>
      <c r="AG37" s="187">
        <f>IF('נוסח ב'!AG46="נכון",3,IF('נוסח ב'!AG46="חלקי",1,0))</f>
        <v>0</v>
      </c>
      <c r="AH37" s="187">
        <f>IF('נוסח ב'!AH46=4,2,0)</f>
        <v>0</v>
      </c>
      <c r="AI37" s="187">
        <f>IF('נוסח ב'!AI46="נכון",3,IF('נוסח ב'!AI46="חלקי",2,0))</f>
        <v>0</v>
      </c>
      <c r="AJ37" s="187">
        <f>IF('נוסח ב'!AJ46="נכון",2,0)</f>
        <v>0</v>
      </c>
      <c r="AK37" s="188">
        <f>IF('נוסח ב'!AK46="נכון",3,IF('נוסח ב'!AK46="חלקי - 2 נקודות",2,IF('נוסח ב'!AK46="חלקי - נקודה 1",1,0)))</f>
        <v>0</v>
      </c>
      <c r="AL37" s="187">
        <f>IF('נוסח ב'!AL46="נכון",2,0)</f>
        <v>0</v>
      </c>
      <c r="AM37" s="187">
        <f>IF('נוסח ב'!AM46="נכון",3,IF('נוסח ב'!AM46="חלקי",2,0))</f>
        <v>0</v>
      </c>
      <c r="AN37" s="192">
        <f>IF('נוסח ב'!AN46=2,2,0)</f>
        <v>0</v>
      </c>
      <c r="AO37" s="192">
        <f>IF('נוסח ב'!AO46="נכון",3,IF('נוסח ב'!AO46="חלקי - 2 נקודות",2,IF('נוסח ב'!AO46="חלקי - נקודה 1",1,0)))</f>
        <v>0</v>
      </c>
      <c r="AP37" s="192">
        <f>IF('נוסח ב'!AP46="ד",2,0)</f>
        <v>0</v>
      </c>
      <c r="AQ37" s="192">
        <f>IF('נוסח ב'!AQ46="נכון",2,0)</f>
        <v>0</v>
      </c>
      <c r="AR37" s="193">
        <f t="shared" si="0"/>
        <v>0</v>
      </c>
      <c r="AS37" s="193">
        <f t="shared" si="1"/>
        <v>0</v>
      </c>
      <c r="AT37" s="193">
        <f t="shared" si="2"/>
        <v>0</v>
      </c>
      <c r="AU37" s="194">
        <f t="shared" si="3"/>
        <v>0</v>
      </c>
      <c r="AV37" s="195">
        <f t="shared" si="4"/>
        <v>0</v>
      </c>
      <c r="AW37" s="196">
        <f>'נוסח ב'!AS46</f>
        <v>0</v>
      </c>
      <c r="AX37" s="86">
        <f t="shared" si="5"/>
        <v>0</v>
      </c>
    </row>
    <row r="38" spans="1:50" x14ac:dyDescent="0.2">
      <c r="A38" s="10">
        <v>30</v>
      </c>
      <c r="B38" s="109">
        <f>'נוסח ב'!B47</f>
        <v>0</v>
      </c>
      <c r="C38" s="187">
        <f>IF('נוסח ב'!C47="נכון",2,IF('נוסח ב'!C47="חלקי",1,0))</f>
        <v>0</v>
      </c>
      <c r="D38" s="187">
        <f>IF('נוסח ב'!D47="נכון",3,IF('נוסח ב'!D47="חלקי",1,0))</f>
        <v>0</v>
      </c>
      <c r="E38" s="187">
        <f>IF('נוסח ב'!E47="נכון",2,0)</f>
        <v>0</v>
      </c>
      <c r="F38" s="187">
        <f>IF('נוסח ב'!F47="ב",2,0)</f>
        <v>0</v>
      </c>
      <c r="G38" s="187">
        <f>IF('נוסח ב'!G47="נכון",3,IF('נוסח ב'!G47="חלקי",1,0))</f>
        <v>0</v>
      </c>
      <c r="H38" s="187">
        <f>IF('נוסח ב'!H47="נכון",3,IF('נוסח ב'!H47="חלקי",1,0))</f>
        <v>0</v>
      </c>
      <c r="I38" s="187">
        <f>IF('נוסח ב'!I47="נכון",3,IF('נוסח ב'!I47="חלקי",2,0))</f>
        <v>0</v>
      </c>
      <c r="J38" s="187">
        <f>IF('נוסח ב'!J47="נכון",2,IF('נוסח ב'!J47="חלקי",1,0))</f>
        <v>0</v>
      </c>
      <c r="K38" s="187">
        <f>IF('נוסח ב'!K47="נכון",2,0)</f>
        <v>0</v>
      </c>
      <c r="L38" s="187">
        <f>IF('נוסח ב'!L47="נכון",3,IF('נוסח ב'!L47="חלקי",1,0))</f>
        <v>0</v>
      </c>
      <c r="M38" s="187">
        <f>IF('נוסח ב'!M47=4,2,0)</f>
        <v>0</v>
      </c>
      <c r="N38" s="187">
        <f>IF('נוסח ב'!N47="נכון",3,IF('נוסח ב'!N47="חלקי",1,0))</f>
        <v>0</v>
      </c>
      <c r="O38" s="187">
        <f>IF('נוסח ב'!O47="נכון",3,IF('נוסח ב'!O47="חלקי - 2 נקודות",2,IF('נוסח ב'!O47="חלקי - נקודה 1",1,0)))</f>
        <v>0</v>
      </c>
      <c r="P38" s="187">
        <f>IF('נוסח ב'!P47="ד",2,0)</f>
        <v>0</v>
      </c>
      <c r="Q38" s="187">
        <f>IF('נוסח ב'!Q47="נכון",3,IF('נוסח ב'!Q47="חלקי",2,0))</f>
        <v>0</v>
      </c>
      <c r="R38" s="187">
        <f>IF('נוסח ב'!R47=3,2,0)</f>
        <v>0</v>
      </c>
      <c r="S38" s="187">
        <f>IF('נוסח ב'!S47="נכון",3,IF('נוסח ב'!S47="חלקי",2,0))</f>
        <v>0</v>
      </c>
      <c r="T38" s="187">
        <f>IF('נוסח ב'!T47=2,2,0)</f>
        <v>0</v>
      </c>
      <c r="U38" s="188">
        <f>IF('נוסח ב'!U47="נכון",2,IF('נוסח ב'!U47="חלקי",1,0))</f>
        <v>0</v>
      </c>
      <c r="V38" s="188">
        <f>IF('נוסח ב'!V47="נכון",3,IF('נוסח ב'!V47="חלקי - 2 נקודות",2,IF('נוסח ב'!V47="חלקי - נקודה 1",1,0)))</f>
        <v>0</v>
      </c>
      <c r="W38" s="187">
        <f>IF('נוסח ב'!W47="3 תשובות נכונות",3,IF('נוסח ב'!W47="2 תשובות נכונות",2,IF('נוסח ב'!W47="תשובה נכונה אחת",1,0)))</f>
        <v>0</v>
      </c>
      <c r="X38" s="187">
        <f>IF('נוסח ב'!X47="נכון",3,IF('נוסח ב'!X47="חלקי",1,0))</f>
        <v>0</v>
      </c>
      <c r="Y38" s="189">
        <f>IF('נוסח ב'!Y47="צוינו 4 מרכיבים",4,IF('נוסח ב'!Y47="צוינו 3 מרכיבים",3,IF('נוסח ב'!Y47="צוינו 2 מרכיבים",2,IF('נוסח ב'!Y47="צוין מרכיב 1",1,0))))</f>
        <v>0</v>
      </c>
      <c r="Z38" s="242"/>
      <c r="AA38" s="190">
        <f>IF('נוסח ב'!AA47="נכון",2,0)</f>
        <v>0</v>
      </c>
      <c r="AB38" s="190">
        <f>IF('נוסח ב'!AB47="נכון",2,0)</f>
        <v>0</v>
      </c>
      <c r="AC38" s="191">
        <f>IF('נוסח ב'!AC47=1,2,0)</f>
        <v>0</v>
      </c>
      <c r="AD38" s="191">
        <f>IF('נוסח ב'!AD47="נכון",2,0)</f>
        <v>0</v>
      </c>
      <c r="AE38" s="191">
        <f>IF('נוסח ב'!AE47="נכון",3,IF('נוסח ב'!AE47="חלקי",1,0))</f>
        <v>0</v>
      </c>
      <c r="AF38" s="187">
        <f>IF('נוסח ב'!AF47=1,2,0)</f>
        <v>0</v>
      </c>
      <c r="AG38" s="187">
        <f>IF('נוסח ב'!AG47="נכון",3,IF('נוסח ב'!AG47="חלקי",1,0))</f>
        <v>0</v>
      </c>
      <c r="AH38" s="187">
        <f>IF('נוסח ב'!AH47=4,2,0)</f>
        <v>0</v>
      </c>
      <c r="AI38" s="187">
        <f>IF('נוסח ב'!AI47="נכון",3,IF('נוסח ב'!AI47="חלקי",2,0))</f>
        <v>0</v>
      </c>
      <c r="AJ38" s="187">
        <f>IF('נוסח ב'!AJ47="נכון",2,0)</f>
        <v>0</v>
      </c>
      <c r="AK38" s="188">
        <f>IF('נוסח ב'!AK47="נכון",3,IF('נוסח ב'!AK47="חלקי - 2 נקודות",2,IF('נוסח ב'!AK47="חלקי - נקודה 1",1,0)))</f>
        <v>0</v>
      </c>
      <c r="AL38" s="187">
        <f>IF('נוסח ב'!AL47="נכון",2,0)</f>
        <v>0</v>
      </c>
      <c r="AM38" s="187">
        <f>IF('נוסח ב'!AM47="נכון",3,IF('נוסח ב'!AM47="חלקי",2,0))</f>
        <v>0</v>
      </c>
      <c r="AN38" s="192">
        <f>IF('נוסח ב'!AN47=2,2,0)</f>
        <v>0</v>
      </c>
      <c r="AO38" s="192">
        <f>IF('נוסח ב'!AO47="נכון",3,IF('נוסח ב'!AO47="חלקי - 2 נקודות",2,IF('נוסח ב'!AO47="חלקי - נקודה 1",1,0)))</f>
        <v>0</v>
      </c>
      <c r="AP38" s="192">
        <f>IF('נוסח ב'!AP47="ד",2,0)</f>
        <v>0</v>
      </c>
      <c r="AQ38" s="192">
        <f>IF('נוסח ב'!AQ47="נכון",2,0)</f>
        <v>0</v>
      </c>
      <c r="AR38" s="193">
        <f t="shared" si="0"/>
        <v>0</v>
      </c>
      <c r="AS38" s="193">
        <f t="shared" si="1"/>
        <v>0</v>
      </c>
      <c r="AT38" s="193">
        <f t="shared" si="2"/>
        <v>0</v>
      </c>
      <c r="AU38" s="194">
        <f t="shared" si="3"/>
        <v>0</v>
      </c>
      <c r="AV38" s="195">
        <f t="shared" si="4"/>
        <v>0</v>
      </c>
      <c r="AW38" s="196">
        <f>'נוסח ב'!AS47</f>
        <v>0</v>
      </c>
      <c r="AX38" s="86">
        <f t="shared" si="5"/>
        <v>0</v>
      </c>
    </row>
    <row r="39" spans="1:50" x14ac:dyDescent="0.2">
      <c r="A39" s="10">
        <v>31</v>
      </c>
      <c r="B39" s="109">
        <f>'נוסח ב'!B48</f>
        <v>0</v>
      </c>
      <c r="C39" s="187">
        <f>IF('נוסח ב'!C48="נכון",2,IF('נוסח ב'!C48="חלקי",1,0))</f>
        <v>0</v>
      </c>
      <c r="D39" s="187">
        <f>IF('נוסח ב'!D48="נכון",3,IF('נוסח ב'!D48="חלקי",1,0))</f>
        <v>0</v>
      </c>
      <c r="E39" s="187">
        <f>IF('נוסח ב'!E48="נכון",2,0)</f>
        <v>0</v>
      </c>
      <c r="F39" s="187">
        <f>IF('נוסח ב'!F48="ב",2,0)</f>
        <v>0</v>
      </c>
      <c r="G39" s="187">
        <f>IF('נוסח ב'!G48="נכון",3,IF('נוסח ב'!G48="חלקי",1,0))</f>
        <v>0</v>
      </c>
      <c r="H39" s="187">
        <f>IF('נוסח ב'!H48="נכון",3,IF('נוסח ב'!H48="חלקי",1,0))</f>
        <v>0</v>
      </c>
      <c r="I39" s="187">
        <f>IF('נוסח ב'!I48="נכון",3,IF('נוסח ב'!I48="חלקי",2,0))</f>
        <v>0</v>
      </c>
      <c r="J39" s="187">
        <f>IF('נוסח ב'!J48="נכון",2,IF('נוסח ב'!J48="חלקי",1,0))</f>
        <v>0</v>
      </c>
      <c r="K39" s="187">
        <f>IF('נוסח ב'!K48="נכון",2,0)</f>
        <v>0</v>
      </c>
      <c r="L39" s="187">
        <f>IF('נוסח ב'!L48="נכון",3,IF('נוסח ב'!L48="חלקי",1,0))</f>
        <v>0</v>
      </c>
      <c r="M39" s="187">
        <f>IF('נוסח ב'!M48=4,2,0)</f>
        <v>0</v>
      </c>
      <c r="N39" s="187">
        <f>IF('נוסח ב'!N48="נכון",3,IF('נוסח ב'!N48="חלקי",1,0))</f>
        <v>0</v>
      </c>
      <c r="O39" s="187">
        <f>IF('נוסח ב'!O48="נכון",3,IF('נוסח ב'!O48="חלקי - 2 נקודות",2,IF('נוסח ב'!O48="חלקי - נקודה 1",1,0)))</f>
        <v>0</v>
      </c>
      <c r="P39" s="187">
        <f>IF('נוסח ב'!P48="ד",2,0)</f>
        <v>0</v>
      </c>
      <c r="Q39" s="187">
        <f>IF('נוסח ב'!Q48="נכון",3,IF('נוסח ב'!Q48="חלקי",2,0))</f>
        <v>0</v>
      </c>
      <c r="R39" s="187">
        <f>IF('נוסח ב'!R48=3,2,0)</f>
        <v>0</v>
      </c>
      <c r="S39" s="187">
        <f>IF('נוסח ב'!S48="נכון",3,IF('נוסח ב'!S48="חלקי",2,0))</f>
        <v>0</v>
      </c>
      <c r="T39" s="187">
        <f>IF('נוסח ב'!T48=2,2,0)</f>
        <v>0</v>
      </c>
      <c r="U39" s="188">
        <f>IF('נוסח ב'!U48="נכון",2,IF('נוסח ב'!U48="חלקי",1,0))</f>
        <v>0</v>
      </c>
      <c r="V39" s="188">
        <f>IF('נוסח ב'!V48="נכון",3,IF('נוסח ב'!V48="חלקי - 2 נקודות",2,IF('נוסח ב'!V48="חלקי - נקודה 1",1,0)))</f>
        <v>0</v>
      </c>
      <c r="W39" s="187">
        <f>IF('נוסח ב'!W48="3 תשובות נכונות",3,IF('נוסח ב'!W48="2 תשובות נכונות",2,IF('נוסח ב'!W48="תשובה נכונה אחת",1,0)))</f>
        <v>0</v>
      </c>
      <c r="X39" s="187">
        <f>IF('נוסח ב'!X48="נכון",3,IF('נוסח ב'!X48="חלקי",1,0))</f>
        <v>0</v>
      </c>
      <c r="Y39" s="189">
        <f>IF('נוסח ב'!Y48="צוינו 4 מרכיבים",4,IF('נוסח ב'!Y48="צוינו 3 מרכיבים",3,IF('נוסח ב'!Y48="צוינו 2 מרכיבים",2,IF('נוסח ב'!Y48="צוין מרכיב 1",1,0))))</f>
        <v>0</v>
      </c>
      <c r="Z39" s="243"/>
      <c r="AA39" s="190">
        <f>IF('נוסח ב'!AA48="נכון",2,0)</f>
        <v>0</v>
      </c>
      <c r="AB39" s="190">
        <f>IF('נוסח ב'!AB48="נכון",2,0)</f>
        <v>0</v>
      </c>
      <c r="AC39" s="191">
        <f>IF('נוסח ב'!AC48=1,2,0)</f>
        <v>0</v>
      </c>
      <c r="AD39" s="191">
        <f>IF('נוסח ב'!AD48="נכון",2,0)</f>
        <v>0</v>
      </c>
      <c r="AE39" s="191">
        <f>IF('נוסח ב'!AE48="נכון",3,IF('נוסח ב'!AE48="חלקי",1,0))</f>
        <v>0</v>
      </c>
      <c r="AF39" s="187">
        <f>IF('נוסח ב'!AF48=1,2,0)</f>
        <v>0</v>
      </c>
      <c r="AG39" s="187">
        <f>IF('נוסח ב'!AG48="נכון",3,IF('נוסח ב'!AG48="חלקי",1,0))</f>
        <v>0</v>
      </c>
      <c r="AH39" s="187">
        <f>IF('נוסח ב'!AH48=4,2,0)</f>
        <v>0</v>
      </c>
      <c r="AI39" s="187">
        <f>IF('נוסח ב'!AI48="נכון",3,IF('נוסח ב'!AI48="חלקי",2,0))</f>
        <v>0</v>
      </c>
      <c r="AJ39" s="187">
        <f>IF('נוסח ב'!AJ48="נכון",2,0)</f>
        <v>0</v>
      </c>
      <c r="AK39" s="188">
        <f>IF('נוסח ב'!AK48="נכון",3,IF('נוסח ב'!AK48="חלקי - 2 נקודות",2,IF('נוסח ב'!AK48="חלקי - נקודה 1",1,0)))</f>
        <v>0</v>
      </c>
      <c r="AL39" s="187">
        <f>IF('נוסח ב'!AL48="נכון",2,0)</f>
        <v>0</v>
      </c>
      <c r="AM39" s="187">
        <f>IF('נוסח ב'!AM48="נכון",3,IF('נוסח ב'!AM48="חלקי",2,0))</f>
        <v>0</v>
      </c>
      <c r="AN39" s="192">
        <f>IF('נוסח ב'!AN48=2,2,0)</f>
        <v>0</v>
      </c>
      <c r="AO39" s="192">
        <f>IF('נוסח ב'!AO48="נכון",3,IF('נוסח ב'!AO48="חלקי - 2 נקודות",2,IF('נוסח ב'!AO48="חלקי - נקודה 1",1,0)))</f>
        <v>0</v>
      </c>
      <c r="AP39" s="192">
        <f>IF('נוסח ב'!AP48="ד",2,0)</f>
        <v>0</v>
      </c>
      <c r="AQ39" s="192">
        <f>IF('נוסח ב'!AQ48="נכון",2,0)</f>
        <v>0</v>
      </c>
      <c r="AR39" s="193">
        <f t="shared" si="0"/>
        <v>0</v>
      </c>
      <c r="AS39" s="193">
        <f t="shared" si="1"/>
        <v>0</v>
      </c>
      <c r="AT39" s="193">
        <f t="shared" si="2"/>
        <v>0</v>
      </c>
      <c r="AU39" s="194">
        <f t="shared" si="3"/>
        <v>0</v>
      </c>
      <c r="AV39" s="195">
        <f t="shared" si="4"/>
        <v>0</v>
      </c>
      <c r="AW39" s="196">
        <f>'נוסח ב'!AS48</f>
        <v>0</v>
      </c>
      <c r="AX39" s="86">
        <f t="shared" si="5"/>
        <v>0</v>
      </c>
    </row>
    <row r="40" spans="1:50" x14ac:dyDescent="0.2">
      <c r="A40" s="10">
        <v>32</v>
      </c>
      <c r="B40" s="109">
        <f>'נוסח ב'!B49</f>
        <v>0</v>
      </c>
      <c r="C40" s="187">
        <f>IF('נוסח ב'!C49="נכון",2,IF('נוסח ב'!C49="חלקי",1,0))</f>
        <v>0</v>
      </c>
      <c r="D40" s="187">
        <f>IF('נוסח ב'!D49="נכון",3,IF('נוסח ב'!D49="חלקי",1,0))</f>
        <v>0</v>
      </c>
      <c r="E40" s="187">
        <f>IF('נוסח ב'!E49="נכון",2,0)</f>
        <v>0</v>
      </c>
      <c r="F40" s="187">
        <f>IF('נוסח ב'!F49="ב",2,0)</f>
        <v>0</v>
      </c>
      <c r="G40" s="187">
        <f>IF('נוסח ב'!G49="נכון",3,IF('נוסח ב'!G49="חלקי",1,0))</f>
        <v>0</v>
      </c>
      <c r="H40" s="187">
        <f>IF('נוסח ב'!H49="נכון",3,IF('נוסח ב'!H49="חלקי",1,0))</f>
        <v>0</v>
      </c>
      <c r="I40" s="187">
        <f>IF('נוסח ב'!I49="נכון",3,IF('נוסח ב'!I49="חלקי",2,0))</f>
        <v>0</v>
      </c>
      <c r="J40" s="187">
        <f>IF('נוסח ב'!J49="נכון",2,IF('נוסח ב'!J49="חלקי",1,0))</f>
        <v>0</v>
      </c>
      <c r="K40" s="187">
        <f>IF('נוסח ב'!K49="נכון",2,0)</f>
        <v>0</v>
      </c>
      <c r="L40" s="187">
        <f>IF('נוסח ב'!L49="נכון",3,IF('נוסח ב'!L49="חלקי",1,0))</f>
        <v>0</v>
      </c>
      <c r="M40" s="187">
        <f>IF('נוסח ב'!M49=4,2,0)</f>
        <v>0</v>
      </c>
      <c r="N40" s="187">
        <f>IF('נוסח ב'!N49="נכון",3,IF('נוסח ב'!N49="חלקי",1,0))</f>
        <v>0</v>
      </c>
      <c r="O40" s="187">
        <f>IF('נוסח ב'!O49="נכון",3,IF('נוסח ב'!O49="חלקי - 2 נקודות",2,IF('נוסח ב'!O49="חלקי - נקודה 1",1,0)))</f>
        <v>0</v>
      </c>
      <c r="P40" s="187">
        <f>IF('נוסח ב'!P49="ד",2,0)</f>
        <v>0</v>
      </c>
      <c r="Q40" s="187">
        <f>IF('נוסח ב'!Q49="נכון",3,IF('נוסח ב'!Q49="חלקי",2,0))</f>
        <v>0</v>
      </c>
      <c r="R40" s="187">
        <f>IF('נוסח ב'!R49=3,2,0)</f>
        <v>0</v>
      </c>
      <c r="S40" s="187">
        <f>IF('נוסח ב'!S49="נכון",3,IF('נוסח ב'!S49="חלקי",2,0))</f>
        <v>0</v>
      </c>
      <c r="T40" s="187">
        <f>IF('נוסח ב'!T49=2,2,0)</f>
        <v>0</v>
      </c>
      <c r="U40" s="188">
        <f>IF('נוסח ב'!U49="נכון",2,IF('נוסח ב'!U49="חלקי",1,0))</f>
        <v>0</v>
      </c>
      <c r="V40" s="188">
        <f>IF('נוסח ב'!V49="נכון",3,IF('נוסח ב'!V49="חלקי - 2 נקודות",2,IF('נוסח ב'!V49="חלקי - נקודה 1",1,0)))</f>
        <v>0</v>
      </c>
      <c r="W40" s="187">
        <f>IF('נוסח ב'!W49="3 תשובות נכונות",3,IF('נוסח ב'!W49="2 תשובות נכונות",2,IF('נוסח ב'!W49="תשובה נכונה אחת",1,0)))</f>
        <v>0</v>
      </c>
      <c r="X40" s="187">
        <f>IF('נוסח ב'!X49="נכון",3,IF('נוסח ב'!X49="חלקי",1,0))</f>
        <v>0</v>
      </c>
      <c r="Y40" s="189">
        <f>IF('נוסח ב'!Y49="צוינו 4 מרכיבים",4,IF('נוסח ב'!Y49="צוינו 3 מרכיבים",3,IF('נוסח ב'!Y49="צוינו 2 מרכיבים",2,IF('נוסח ב'!Y49="צוין מרכיב 1",1,0))))</f>
        <v>0</v>
      </c>
      <c r="Z40" s="243"/>
      <c r="AA40" s="190">
        <f>IF('נוסח ב'!AA49="נכון",2,0)</f>
        <v>0</v>
      </c>
      <c r="AB40" s="190">
        <f>IF('נוסח ב'!AB49="נכון",2,0)</f>
        <v>0</v>
      </c>
      <c r="AC40" s="191">
        <f>IF('נוסח ב'!AC49=1,2,0)</f>
        <v>0</v>
      </c>
      <c r="AD40" s="191">
        <f>IF('נוסח ב'!AD49="נכון",2,0)</f>
        <v>0</v>
      </c>
      <c r="AE40" s="191">
        <f>IF('נוסח ב'!AE49="נכון",3,IF('נוסח ב'!AE49="חלקי",1,0))</f>
        <v>0</v>
      </c>
      <c r="AF40" s="187">
        <f>IF('נוסח ב'!AF49=1,2,0)</f>
        <v>0</v>
      </c>
      <c r="AG40" s="187">
        <f>IF('נוסח ב'!AG49="נכון",3,IF('נוסח ב'!AG49="חלקי",1,0))</f>
        <v>0</v>
      </c>
      <c r="AH40" s="187">
        <f>IF('נוסח ב'!AH49=4,2,0)</f>
        <v>0</v>
      </c>
      <c r="AI40" s="187">
        <f>IF('נוסח ב'!AI49="נכון",3,IF('נוסח ב'!AI49="חלקי",2,0))</f>
        <v>0</v>
      </c>
      <c r="AJ40" s="187">
        <f>IF('נוסח ב'!AJ49="נכון",2,0)</f>
        <v>0</v>
      </c>
      <c r="AK40" s="188">
        <f>IF('נוסח ב'!AK49="נכון",3,IF('נוסח ב'!AK49="חלקי - 2 נקודות",2,IF('נוסח ב'!AK49="חלקי - נקודה 1",1,0)))</f>
        <v>0</v>
      </c>
      <c r="AL40" s="187">
        <f>IF('נוסח ב'!AL49="נכון",2,0)</f>
        <v>0</v>
      </c>
      <c r="AM40" s="187">
        <f>IF('נוסח ב'!AM49="נכון",3,IF('נוסח ב'!AM49="חלקי",2,0))</f>
        <v>0</v>
      </c>
      <c r="AN40" s="192">
        <f>IF('נוסח ב'!AN49=2,2,0)</f>
        <v>0</v>
      </c>
      <c r="AO40" s="192">
        <f>IF('נוסח ב'!AO49="נכון",3,IF('נוסח ב'!AO49="חלקי - 2 נקודות",2,IF('נוסח ב'!AO49="חלקי - נקודה 1",1,0)))</f>
        <v>0</v>
      </c>
      <c r="AP40" s="192">
        <f>IF('נוסח ב'!AP49="ד",2,0)</f>
        <v>0</v>
      </c>
      <c r="AQ40" s="192">
        <f>IF('נוסח ב'!AQ49="נכון",2,0)</f>
        <v>0</v>
      </c>
      <c r="AR40" s="193">
        <f t="shared" si="0"/>
        <v>0</v>
      </c>
      <c r="AS40" s="193">
        <f t="shared" si="1"/>
        <v>0</v>
      </c>
      <c r="AT40" s="193">
        <f t="shared" si="2"/>
        <v>0</v>
      </c>
      <c r="AU40" s="194">
        <f t="shared" si="3"/>
        <v>0</v>
      </c>
      <c r="AV40" s="195">
        <f t="shared" si="4"/>
        <v>0</v>
      </c>
      <c r="AW40" s="196">
        <f>'נוסח ב'!AS49</f>
        <v>0</v>
      </c>
      <c r="AX40" s="86">
        <f t="shared" si="5"/>
        <v>0</v>
      </c>
    </row>
    <row r="41" spans="1:50" x14ac:dyDescent="0.2">
      <c r="A41" s="10">
        <v>33</v>
      </c>
      <c r="B41" s="109">
        <f>'נוסח ב'!B50</f>
        <v>0</v>
      </c>
      <c r="C41" s="187">
        <f>IF('נוסח ב'!C50="נכון",2,IF('נוסח ב'!C50="חלקי",1,0))</f>
        <v>0</v>
      </c>
      <c r="D41" s="187">
        <f>IF('נוסח ב'!D50="נכון",3,IF('נוסח ב'!D50="חלקי",1,0))</f>
        <v>0</v>
      </c>
      <c r="E41" s="187">
        <f>IF('נוסח ב'!E50="נכון",2,0)</f>
        <v>0</v>
      </c>
      <c r="F41" s="187">
        <f>IF('נוסח ב'!F50="ב",2,0)</f>
        <v>0</v>
      </c>
      <c r="G41" s="187">
        <f>IF('נוסח ב'!G50="נכון",3,IF('נוסח ב'!G50="חלקי",1,0))</f>
        <v>0</v>
      </c>
      <c r="H41" s="187">
        <f>IF('נוסח ב'!H50="נכון",3,IF('נוסח ב'!H50="חלקי",1,0))</f>
        <v>0</v>
      </c>
      <c r="I41" s="187">
        <f>IF('נוסח ב'!I50="נכון",3,IF('נוסח ב'!I50="חלקי",2,0))</f>
        <v>0</v>
      </c>
      <c r="J41" s="187">
        <f>IF('נוסח ב'!J50="נכון",2,IF('נוסח ב'!J50="חלקי",1,0))</f>
        <v>0</v>
      </c>
      <c r="K41" s="187">
        <f>IF('נוסח ב'!K50="נכון",2,0)</f>
        <v>0</v>
      </c>
      <c r="L41" s="187">
        <f>IF('נוסח ב'!L50="נכון",3,IF('נוסח ב'!L50="חלקי",1,0))</f>
        <v>0</v>
      </c>
      <c r="M41" s="187">
        <f>IF('נוסח ב'!M50=4,2,0)</f>
        <v>0</v>
      </c>
      <c r="N41" s="187">
        <f>IF('נוסח ב'!N50="נכון",3,IF('נוסח ב'!N50="חלקי",1,0))</f>
        <v>0</v>
      </c>
      <c r="O41" s="187">
        <f>IF('נוסח ב'!O50="נכון",3,IF('נוסח ב'!O50="חלקי - 2 נקודות",2,IF('נוסח ב'!O50="חלקי - נקודה 1",1,0)))</f>
        <v>0</v>
      </c>
      <c r="P41" s="187">
        <f>IF('נוסח ב'!P50="ד",2,0)</f>
        <v>0</v>
      </c>
      <c r="Q41" s="187">
        <f>IF('נוסח ב'!Q50="נכון",3,IF('נוסח ב'!Q50="חלקי",2,0))</f>
        <v>0</v>
      </c>
      <c r="R41" s="187">
        <f>IF('נוסח ב'!R50=3,2,0)</f>
        <v>0</v>
      </c>
      <c r="S41" s="187">
        <f>IF('נוסח ב'!S50="נכון",3,IF('נוסח ב'!S50="חלקי",2,0))</f>
        <v>0</v>
      </c>
      <c r="T41" s="187">
        <f>IF('נוסח ב'!T50=2,2,0)</f>
        <v>0</v>
      </c>
      <c r="U41" s="188">
        <f>IF('נוסח ב'!U50="נכון",2,IF('נוסח ב'!U50="חלקי",1,0))</f>
        <v>0</v>
      </c>
      <c r="V41" s="188">
        <f>IF('נוסח ב'!V50="נכון",3,IF('נוסח ב'!V50="חלקי - 2 נקודות",2,IF('נוסח ב'!V50="חלקי - נקודה 1",1,0)))</f>
        <v>0</v>
      </c>
      <c r="W41" s="187">
        <f>IF('נוסח ב'!W50="3 תשובות נכונות",3,IF('נוסח ב'!W50="2 תשובות נכונות",2,IF('נוסח ב'!W50="תשובה נכונה אחת",1,0)))</f>
        <v>0</v>
      </c>
      <c r="X41" s="187">
        <f>IF('נוסח ב'!X50="נכון",3,IF('נוסח ב'!X50="חלקי",1,0))</f>
        <v>0</v>
      </c>
      <c r="Y41" s="189">
        <f>IF('נוסח ב'!Y50="צוינו 4 מרכיבים",4,IF('נוסח ב'!Y50="צוינו 3 מרכיבים",3,IF('נוסח ב'!Y50="צוינו 2 מרכיבים",2,IF('נוסח ב'!Y50="צוין מרכיב 1",1,0))))</f>
        <v>0</v>
      </c>
      <c r="Z41" s="242"/>
      <c r="AA41" s="190">
        <f>IF('נוסח ב'!AA50="נכון",2,0)</f>
        <v>0</v>
      </c>
      <c r="AB41" s="190">
        <f>IF('נוסח ב'!AB50="נכון",2,0)</f>
        <v>0</v>
      </c>
      <c r="AC41" s="191">
        <f>IF('נוסח ב'!AC50=1,2,0)</f>
        <v>0</v>
      </c>
      <c r="AD41" s="191">
        <f>IF('נוסח ב'!AD50="נכון",2,0)</f>
        <v>0</v>
      </c>
      <c r="AE41" s="191">
        <f>IF('נוסח ב'!AE50="נכון",3,IF('נוסח ב'!AE50="חלקי",1,0))</f>
        <v>0</v>
      </c>
      <c r="AF41" s="187">
        <f>IF('נוסח ב'!AF50=1,2,0)</f>
        <v>0</v>
      </c>
      <c r="AG41" s="187">
        <f>IF('נוסח ב'!AG50="נכון",3,IF('נוסח ב'!AG50="חלקי",1,0))</f>
        <v>0</v>
      </c>
      <c r="AH41" s="187">
        <f>IF('נוסח ב'!AH50=4,2,0)</f>
        <v>0</v>
      </c>
      <c r="AI41" s="187">
        <f>IF('נוסח ב'!AI50="נכון",3,IF('נוסח ב'!AI50="חלקי",2,0))</f>
        <v>0</v>
      </c>
      <c r="AJ41" s="187">
        <f>IF('נוסח ב'!AJ50="נכון",2,0)</f>
        <v>0</v>
      </c>
      <c r="AK41" s="188">
        <f>IF('נוסח ב'!AK50="נכון",3,IF('נוסח ב'!AK50="חלקי - 2 נקודות",2,IF('נוסח ב'!AK50="חלקי - נקודה 1",1,0)))</f>
        <v>0</v>
      </c>
      <c r="AL41" s="187">
        <f>IF('נוסח ב'!AL50="נכון",2,0)</f>
        <v>0</v>
      </c>
      <c r="AM41" s="187">
        <f>IF('נוסח ב'!AM50="נכון",3,IF('נוסח ב'!AM50="חלקי",2,0))</f>
        <v>0</v>
      </c>
      <c r="AN41" s="192">
        <f>IF('נוסח ב'!AN50=2,2,0)</f>
        <v>0</v>
      </c>
      <c r="AO41" s="192">
        <f>IF('נוסח ב'!AO50="נכון",3,IF('נוסח ב'!AO50="חלקי - 2 נקודות",2,IF('נוסח ב'!AO50="חלקי - נקודה 1",1,0)))</f>
        <v>0</v>
      </c>
      <c r="AP41" s="192">
        <f>IF('נוסח ב'!AP50="ד",2,0)</f>
        <v>0</v>
      </c>
      <c r="AQ41" s="192">
        <f>IF('נוסח ב'!AQ50="נכון",2,0)</f>
        <v>0</v>
      </c>
      <c r="AR41" s="193">
        <f t="shared" si="0"/>
        <v>0</v>
      </c>
      <c r="AS41" s="193">
        <f t="shared" si="1"/>
        <v>0</v>
      </c>
      <c r="AT41" s="193">
        <f t="shared" si="2"/>
        <v>0</v>
      </c>
      <c r="AU41" s="194">
        <f t="shared" si="3"/>
        <v>0</v>
      </c>
      <c r="AV41" s="195">
        <f t="shared" si="4"/>
        <v>0</v>
      </c>
      <c r="AW41" s="196">
        <f>'נוסח ב'!AS50</f>
        <v>0</v>
      </c>
      <c r="AX41" s="86">
        <f t="shared" si="5"/>
        <v>0</v>
      </c>
    </row>
    <row r="42" spans="1:50" x14ac:dyDescent="0.2">
      <c r="A42" s="10">
        <v>34</v>
      </c>
      <c r="B42" s="109">
        <f>'נוסח ב'!B51</f>
        <v>0</v>
      </c>
      <c r="C42" s="187">
        <f>IF('נוסח ב'!C51="נכון",2,IF('נוסח ב'!C51="חלקי",1,0))</f>
        <v>0</v>
      </c>
      <c r="D42" s="187">
        <f>IF('נוסח ב'!D51="נכון",3,IF('נוסח ב'!D51="חלקי",1,0))</f>
        <v>0</v>
      </c>
      <c r="E42" s="187">
        <f>IF('נוסח ב'!E51="נכון",2,0)</f>
        <v>0</v>
      </c>
      <c r="F42" s="187">
        <f>IF('נוסח ב'!F51="ב",2,0)</f>
        <v>0</v>
      </c>
      <c r="G42" s="187">
        <f>IF('נוסח ב'!G51="נכון",3,IF('נוסח ב'!G51="חלקי",1,0))</f>
        <v>0</v>
      </c>
      <c r="H42" s="187">
        <f>IF('נוסח ב'!H51="נכון",3,IF('נוסח ב'!H51="חלקי",1,0))</f>
        <v>0</v>
      </c>
      <c r="I42" s="187">
        <f>IF('נוסח ב'!I51="נכון",3,IF('נוסח ב'!I51="חלקי",2,0))</f>
        <v>0</v>
      </c>
      <c r="J42" s="187">
        <f>IF('נוסח ב'!J51="נכון",2,IF('נוסח ב'!J51="חלקי",1,0))</f>
        <v>0</v>
      </c>
      <c r="K42" s="187">
        <f>IF('נוסח ב'!K51="נכון",2,0)</f>
        <v>0</v>
      </c>
      <c r="L42" s="187">
        <f>IF('נוסח ב'!L51="נכון",3,IF('נוסח ב'!L51="חלקי",1,0))</f>
        <v>0</v>
      </c>
      <c r="M42" s="187">
        <f>IF('נוסח ב'!M51=4,2,0)</f>
        <v>0</v>
      </c>
      <c r="N42" s="187">
        <f>IF('נוסח ב'!N51="נכון",3,IF('נוסח ב'!N51="חלקי",1,0))</f>
        <v>0</v>
      </c>
      <c r="O42" s="187">
        <f>IF('נוסח ב'!O51="נכון",3,IF('נוסח ב'!O51="חלקי - 2 נקודות",2,IF('נוסח ב'!O51="חלקי - נקודה 1",1,0)))</f>
        <v>0</v>
      </c>
      <c r="P42" s="187">
        <f>IF('נוסח ב'!P51="ד",2,0)</f>
        <v>0</v>
      </c>
      <c r="Q42" s="187">
        <f>IF('נוסח ב'!Q51="נכון",3,IF('נוסח ב'!Q51="חלקי",2,0))</f>
        <v>0</v>
      </c>
      <c r="R42" s="187">
        <f>IF('נוסח ב'!R51=3,2,0)</f>
        <v>0</v>
      </c>
      <c r="S42" s="187">
        <f>IF('נוסח ב'!S51="נכון",3,IF('נוסח ב'!S51="חלקי",2,0))</f>
        <v>0</v>
      </c>
      <c r="T42" s="187">
        <f>IF('נוסח ב'!T51=2,2,0)</f>
        <v>0</v>
      </c>
      <c r="U42" s="188">
        <f>IF('נוסח ב'!U51="נכון",2,IF('נוסח ב'!U51="חלקי",1,0))</f>
        <v>0</v>
      </c>
      <c r="V42" s="188">
        <f>IF('נוסח ב'!V51="נכון",3,IF('נוסח ב'!V51="חלקי - 2 נקודות",2,IF('נוסח ב'!V51="חלקי - נקודה 1",1,0)))</f>
        <v>0</v>
      </c>
      <c r="W42" s="187">
        <f>IF('נוסח ב'!W51="3 תשובות נכונות",3,IF('נוסח ב'!W51="2 תשובות נכונות",2,IF('נוסח ב'!W51="תשובה נכונה אחת",1,0)))</f>
        <v>0</v>
      </c>
      <c r="X42" s="187">
        <f>IF('נוסח ב'!X51="נכון",3,IF('נוסח ב'!X51="חלקי",1,0))</f>
        <v>0</v>
      </c>
      <c r="Y42" s="189">
        <f>IF('נוסח ב'!Y51="צוינו 4 מרכיבים",4,IF('נוסח ב'!Y51="צוינו 3 מרכיבים",3,IF('נוסח ב'!Y51="צוינו 2 מרכיבים",2,IF('נוסח ב'!Y51="צוין מרכיב 1",1,0))))</f>
        <v>0</v>
      </c>
      <c r="Z42" s="243"/>
      <c r="AA42" s="190">
        <f>IF('נוסח ב'!AA51="נכון",2,0)</f>
        <v>0</v>
      </c>
      <c r="AB42" s="190">
        <f>IF('נוסח ב'!AB51="נכון",2,0)</f>
        <v>0</v>
      </c>
      <c r="AC42" s="191">
        <f>IF('נוסח ב'!AC51=1,2,0)</f>
        <v>0</v>
      </c>
      <c r="AD42" s="191">
        <f>IF('נוסח ב'!AD51="נכון",2,0)</f>
        <v>0</v>
      </c>
      <c r="AE42" s="191">
        <f>IF('נוסח ב'!AE51="נכון",3,IF('נוסח ב'!AE51="חלקי",1,0))</f>
        <v>0</v>
      </c>
      <c r="AF42" s="187">
        <f>IF('נוסח ב'!AF51=1,2,0)</f>
        <v>0</v>
      </c>
      <c r="AG42" s="187">
        <f>IF('נוסח ב'!AG51="נכון",3,IF('נוסח ב'!AG51="חלקי",1,0))</f>
        <v>0</v>
      </c>
      <c r="AH42" s="187">
        <f>IF('נוסח ב'!AH51=4,2,0)</f>
        <v>0</v>
      </c>
      <c r="AI42" s="187">
        <f>IF('נוסח ב'!AI51="נכון",3,IF('נוסח ב'!AI51="חלקי",2,0))</f>
        <v>0</v>
      </c>
      <c r="AJ42" s="187">
        <f>IF('נוסח ב'!AJ51="נכון",2,0)</f>
        <v>0</v>
      </c>
      <c r="AK42" s="188">
        <f>IF('נוסח ב'!AK51="נכון",3,IF('נוסח ב'!AK51="חלקי - 2 נקודות",2,IF('נוסח ב'!AK51="חלקי - נקודה 1",1,0)))</f>
        <v>0</v>
      </c>
      <c r="AL42" s="187">
        <f>IF('נוסח ב'!AL51="נכון",2,0)</f>
        <v>0</v>
      </c>
      <c r="AM42" s="187">
        <f>IF('נוסח ב'!AM51="נכון",3,IF('נוסח ב'!AM51="חלקי",2,0))</f>
        <v>0</v>
      </c>
      <c r="AN42" s="192">
        <f>IF('נוסח ב'!AN51=2,2,0)</f>
        <v>0</v>
      </c>
      <c r="AO42" s="192">
        <f>IF('נוסח ב'!AO51="נכון",3,IF('נוסח ב'!AO51="חלקי - 2 נקודות",2,IF('נוסח ב'!AO51="חלקי - נקודה 1",1,0)))</f>
        <v>0</v>
      </c>
      <c r="AP42" s="192">
        <f>IF('נוסח ב'!AP51="ד",2,0)</f>
        <v>0</v>
      </c>
      <c r="AQ42" s="192">
        <f>IF('נוסח ב'!AQ51="נכון",2,0)</f>
        <v>0</v>
      </c>
      <c r="AR42" s="193">
        <f t="shared" si="0"/>
        <v>0</v>
      </c>
      <c r="AS42" s="193">
        <f t="shared" si="1"/>
        <v>0</v>
      </c>
      <c r="AT42" s="193">
        <f t="shared" si="2"/>
        <v>0</v>
      </c>
      <c r="AU42" s="194">
        <f t="shared" si="3"/>
        <v>0</v>
      </c>
      <c r="AV42" s="195">
        <f t="shared" si="4"/>
        <v>0</v>
      </c>
      <c r="AW42" s="196">
        <f>'נוסח ב'!AS51</f>
        <v>0</v>
      </c>
      <c r="AX42" s="86">
        <f t="shared" si="5"/>
        <v>0</v>
      </c>
    </row>
    <row r="43" spans="1:50" x14ac:dyDescent="0.2">
      <c r="A43" s="10">
        <v>35</v>
      </c>
      <c r="B43" s="109">
        <f>'נוסח ב'!B52</f>
        <v>0</v>
      </c>
      <c r="C43" s="187">
        <f>IF('נוסח ב'!C52="נכון",2,IF('נוסח ב'!C52="חלקי",1,0))</f>
        <v>0</v>
      </c>
      <c r="D43" s="187">
        <f>IF('נוסח ב'!D52="נכון",3,IF('נוסח ב'!D52="חלקי",1,0))</f>
        <v>0</v>
      </c>
      <c r="E43" s="187">
        <f>IF('נוסח ב'!E52="נכון",2,0)</f>
        <v>0</v>
      </c>
      <c r="F43" s="187">
        <f>IF('נוסח ב'!F52="ב",2,0)</f>
        <v>0</v>
      </c>
      <c r="G43" s="187">
        <f>IF('נוסח ב'!G52="נכון",3,IF('נוסח ב'!G52="חלקי",1,0))</f>
        <v>0</v>
      </c>
      <c r="H43" s="187">
        <f>IF('נוסח ב'!H52="נכון",3,IF('נוסח ב'!H52="חלקי",1,0))</f>
        <v>0</v>
      </c>
      <c r="I43" s="187">
        <f>IF('נוסח ב'!I52="נכון",3,IF('נוסח ב'!I52="חלקי",2,0))</f>
        <v>0</v>
      </c>
      <c r="J43" s="187">
        <f>IF('נוסח ב'!J52="נכון",2,IF('נוסח ב'!J52="חלקי",1,0))</f>
        <v>0</v>
      </c>
      <c r="K43" s="187">
        <f>IF('נוסח ב'!K52="נכון",2,0)</f>
        <v>0</v>
      </c>
      <c r="L43" s="187">
        <f>IF('נוסח ב'!L52="נכון",3,IF('נוסח ב'!L52="חלקי",1,0))</f>
        <v>0</v>
      </c>
      <c r="M43" s="187">
        <f>IF('נוסח ב'!M52=4,2,0)</f>
        <v>0</v>
      </c>
      <c r="N43" s="187">
        <f>IF('נוסח ב'!N52="נכון",3,IF('נוסח ב'!N52="חלקי",1,0))</f>
        <v>0</v>
      </c>
      <c r="O43" s="187">
        <f>IF('נוסח ב'!O52="נכון",3,IF('נוסח ב'!O52="חלקי - 2 נקודות",2,IF('נוסח ב'!O52="חלקי - נקודה 1",1,0)))</f>
        <v>0</v>
      </c>
      <c r="P43" s="187">
        <f>IF('נוסח ב'!P52="ד",2,0)</f>
        <v>0</v>
      </c>
      <c r="Q43" s="187">
        <f>IF('נוסח ב'!Q52="נכון",3,IF('נוסח ב'!Q52="חלקי",2,0))</f>
        <v>0</v>
      </c>
      <c r="R43" s="187">
        <f>IF('נוסח ב'!R52=3,2,0)</f>
        <v>0</v>
      </c>
      <c r="S43" s="187">
        <f>IF('נוסח ב'!S52="נכון",3,IF('נוסח ב'!S52="חלקי",2,0))</f>
        <v>0</v>
      </c>
      <c r="T43" s="187">
        <f>IF('נוסח ב'!T52=2,2,0)</f>
        <v>0</v>
      </c>
      <c r="U43" s="188">
        <f>IF('נוסח ב'!U52="נכון",2,IF('נוסח ב'!U52="חלקי",1,0))</f>
        <v>0</v>
      </c>
      <c r="V43" s="188">
        <f>IF('נוסח ב'!V52="נכון",3,IF('נוסח ב'!V52="חלקי - 2 נקודות",2,IF('נוסח ב'!V52="חלקי - נקודה 1",1,0)))</f>
        <v>0</v>
      </c>
      <c r="W43" s="187">
        <f>IF('נוסח ב'!W52="3 תשובות נכונות",3,IF('נוסח ב'!W52="2 תשובות נכונות",2,IF('נוסח ב'!W52="תשובה נכונה אחת",1,0)))</f>
        <v>0</v>
      </c>
      <c r="X43" s="187">
        <f>IF('נוסח ב'!X52="נכון",3,IF('נוסח ב'!X52="חלקי",1,0))</f>
        <v>0</v>
      </c>
      <c r="Y43" s="189">
        <f>IF('נוסח ב'!Y52="צוינו 4 מרכיבים",4,IF('נוסח ב'!Y52="צוינו 3 מרכיבים",3,IF('נוסח ב'!Y52="צוינו 2 מרכיבים",2,IF('נוסח ב'!Y52="צוין מרכיב 1",1,0))))</f>
        <v>0</v>
      </c>
      <c r="Z43" s="243"/>
      <c r="AA43" s="190">
        <f>IF('נוסח ב'!AA52="נכון",2,0)</f>
        <v>0</v>
      </c>
      <c r="AB43" s="190">
        <f>IF('נוסח ב'!AB52="נכון",2,0)</f>
        <v>0</v>
      </c>
      <c r="AC43" s="191">
        <f>IF('נוסח ב'!AC52=1,2,0)</f>
        <v>0</v>
      </c>
      <c r="AD43" s="191">
        <f>IF('נוסח ב'!AD52="נכון",2,0)</f>
        <v>0</v>
      </c>
      <c r="AE43" s="191">
        <f>IF('נוסח ב'!AE52="נכון",3,IF('נוסח ב'!AE52="חלקי",1,0))</f>
        <v>0</v>
      </c>
      <c r="AF43" s="187">
        <f>IF('נוסח ב'!AF52=1,2,0)</f>
        <v>0</v>
      </c>
      <c r="AG43" s="187">
        <f>IF('נוסח ב'!AG52="נכון",3,IF('נוסח ב'!AG52="חלקי",1,0))</f>
        <v>0</v>
      </c>
      <c r="AH43" s="187">
        <f>IF('נוסח ב'!AH52=4,2,0)</f>
        <v>0</v>
      </c>
      <c r="AI43" s="187">
        <f>IF('נוסח ב'!AI52="נכון",3,IF('נוסח ב'!AI52="חלקי",2,0))</f>
        <v>0</v>
      </c>
      <c r="AJ43" s="187">
        <f>IF('נוסח ב'!AJ52="נכון",2,0)</f>
        <v>0</v>
      </c>
      <c r="AK43" s="188">
        <f>IF('נוסח ב'!AK52="נכון",3,IF('נוסח ב'!AK52="חלקי - 2 נקודות",2,IF('נוסח ב'!AK52="חלקי - נקודה 1",1,0)))</f>
        <v>0</v>
      </c>
      <c r="AL43" s="187">
        <f>IF('נוסח ב'!AL52="נכון",2,0)</f>
        <v>0</v>
      </c>
      <c r="AM43" s="187">
        <f>IF('נוסח ב'!AM52="נכון",3,IF('נוסח ב'!AM52="חלקי",2,0))</f>
        <v>0</v>
      </c>
      <c r="AN43" s="192">
        <f>IF('נוסח ב'!AN52=2,2,0)</f>
        <v>0</v>
      </c>
      <c r="AO43" s="192">
        <f>IF('נוסח ב'!AO52="נכון",3,IF('נוסח ב'!AO52="חלקי - 2 נקודות",2,IF('נוסח ב'!AO52="חלקי - נקודה 1",1,0)))</f>
        <v>0</v>
      </c>
      <c r="AP43" s="192">
        <f>IF('נוסח ב'!AP52="ד",2,0)</f>
        <v>0</v>
      </c>
      <c r="AQ43" s="192">
        <f>IF('נוסח ב'!AQ52="נכון",2,0)</f>
        <v>0</v>
      </c>
      <c r="AR43" s="193">
        <f t="shared" si="0"/>
        <v>0</v>
      </c>
      <c r="AS43" s="193">
        <f t="shared" si="1"/>
        <v>0</v>
      </c>
      <c r="AT43" s="193">
        <f t="shared" si="2"/>
        <v>0</v>
      </c>
      <c r="AU43" s="194">
        <f t="shared" si="3"/>
        <v>0</v>
      </c>
      <c r="AV43" s="195">
        <f t="shared" si="4"/>
        <v>0</v>
      </c>
      <c r="AW43" s="196">
        <f>'נוסח ב'!AS52</f>
        <v>0</v>
      </c>
      <c r="AX43" s="86">
        <f t="shared" si="5"/>
        <v>0</v>
      </c>
    </row>
    <row r="44" spans="1:50" x14ac:dyDescent="0.2">
      <c r="A44" s="10">
        <v>36</v>
      </c>
      <c r="B44" s="109">
        <f>'נוסח ב'!B53</f>
        <v>0</v>
      </c>
      <c r="C44" s="187">
        <f>IF('נוסח ב'!C53="נכון",2,IF('נוסח ב'!C53="חלקי",1,0))</f>
        <v>0</v>
      </c>
      <c r="D44" s="187">
        <f>IF('נוסח ב'!D53="נכון",3,IF('נוסח ב'!D53="חלקי",1,0))</f>
        <v>0</v>
      </c>
      <c r="E44" s="187">
        <f>IF('נוסח ב'!E53="נכון",2,0)</f>
        <v>0</v>
      </c>
      <c r="F44" s="187">
        <f>IF('נוסח ב'!F53="ב",2,0)</f>
        <v>0</v>
      </c>
      <c r="G44" s="187">
        <f>IF('נוסח ב'!G53="נכון",3,IF('נוסח ב'!G53="חלקי",1,0))</f>
        <v>0</v>
      </c>
      <c r="H44" s="187">
        <f>IF('נוסח ב'!H53="נכון",3,IF('נוסח ב'!H53="חלקי",1,0))</f>
        <v>0</v>
      </c>
      <c r="I44" s="187">
        <f>IF('נוסח ב'!I53="נכון",3,IF('נוסח ב'!I53="חלקי",2,0))</f>
        <v>0</v>
      </c>
      <c r="J44" s="187">
        <f>IF('נוסח ב'!J53="נכון",2,IF('נוסח ב'!J53="חלקי",1,0))</f>
        <v>0</v>
      </c>
      <c r="K44" s="187">
        <f>IF('נוסח ב'!K53="נכון",2,0)</f>
        <v>0</v>
      </c>
      <c r="L44" s="187">
        <f>IF('נוסח ב'!L53="נכון",3,IF('נוסח ב'!L53="חלקי",1,0))</f>
        <v>0</v>
      </c>
      <c r="M44" s="187">
        <f>IF('נוסח ב'!M53=4,2,0)</f>
        <v>0</v>
      </c>
      <c r="N44" s="187">
        <f>IF('נוסח ב'!N53="נכון",3,IF('נוסח ב'!N53="חלקי",1,0))</f>
        <v>0</v>
      </c>
      <c r="O44" s="187">
        <f>IF('נוסח ב'!O53="נכון",3,IF('נוסח ב'!O53="חלקי - 2 נקודות",2,IF('נוסח ב'!O53="חלקי - נקודה 1",1,0)))</f>
        <v>0</v>
      </c>
      <c r="P44" s="187">
        <f>IF('נוסח ב'!P53="ד",2,0)</f>
        <v>0</v>
      </c>
      <c r="Q44" s="187">
        <f>IF('נוסח ב'!Q53="נכון",3,IF('נוסח ב'!Q53="חלקי",2,0))</f>
        <v>0</v>
      </c>
      <c r="R44" s="187">
        <f>IF('נוסח ב'!R53=3,2,0)</f>
        <v>0</v>
      </c>
      <c r="S44" s="187">
        <f>IF('נוסח ב'!S53="נכון",3,IF('נוסח ב'!S53="חלקי",2,0))</f>
        <v>0</v>
      </c>
      <c r="T44" s="187">
        <f>IF('נוסח ב'!T53=2,2,0)</f>
        <v>0</v>
      </c>
      <c r="U44" s="188">
        <f>IF('נוסח ב'!U53="נכון",2,IF('נוסח ב'!U53="חלקי",1,0))</f>
        <v>0</v>
      </c>
      <c r="V44" s="188">
        <f>IF('נוסח ב'!V53="נכון",3,IF('נוסח ב'!V53="חלקי - 2 נקודות",2,IF('נוסח ב'!V53="חלקי - נקודה 1",1,0)))</f>
        <v>0</v>
      </c>
      <c r="W44" s="187">
        <f>IF('נוסח ב'!W53="3 תשובות נכונות",3,IF('נוסח ב'!W53="2 תשובות נכונות",2,IF('נוסח ב'!W53="תשובה נכונה אחת",1,0)))</f>
        <v>0</v>
      </c>
      <c r="X44" s="187">
        <f>IF('נוסח ב'!X53="נכון",3,IF('נוסח ב'!X53="חלקי",1,0))</f>
        <v>0</v>
      </c>
      <c r="Y44" s="189">
        <f>IF('נוסח ב'!Y53="צוינו 4 מרכיבים",4,IF('נוסח ב'!Y53="צוינו 3 מרכיבים",3,IF('נוסח ב'!Y53="צוינו 2 מרכיבים",2,IF('נוסח ב'!Y53="צוין מרכיב 1",1,0))))</f>
        <v>0</v>
      </c>
      <c r="Z44" s="242"/>
      <c r="AA44" s="190">
        <f>IF('נוסח ב'!AA53="נכון",2,0)</f>
        <v>0</v>
      </c>
      <c r="AB44" s="190">
        <f>IF('נוסח ב'!AB53="נכון",2,0)</f>
        <v>0</v>
      </c>
      <c r="AC44" s="191">
        <f>IF('נוסח ב'!AC53=1,2,0)</f>
        <v>0</v>
      </c>
      <c r="AD44" s="191">
        <f>IF('נוסח ב'!AD53="נכון",2,0)</f>
        <v>0</v>
      </c>
      <c r="AE44" s="191">
        <f>IF('נוסח ב'!AE53="נכון",3,IF('נוסח ב'!AE53="חלקי",1,0))</f>
        <v>0</v>
      </c>
      <c r="AF44" s="187">
        <f>IF('נוסח ב'!AF53=1,2,0)</f>
        <v>0</v>
      </c>
      <c r="AG44" s="187">
        <f>IF('נוסח ב'!AG53="נכון",3,IF('נוסח ב'!AG53="חלקי",1,0))</f>
        <v>0</v>
      </c>
      <c r="AH44" s="187">
        <f>IF('נוסח ב'!AH53=4,2,0)</f>
        <v>0</v>
      </c>
      <c r="AI44" s="187">
        <f>IF('נוסח ב'!AI53="נכון",3,IF('נוסח ב'!AI53="חלקי",2,0))</f>
        <v>0</v>
      </c>
      <c r="AJ44" s="187">
        <f>IF('נוסח ב'!AJ53="נכון",2,0)</f>
        <v>0</v>
      </c>
      <c r="AK44" s="188">
        <f>IF('נוסח ב'!AK53="נכון",3,IF('נוסח ב'!AK53="חלקי - 2 נקודות",2,IF('נוסח ב'!AK53="חלקי - נקודה 1",1,0)))</f>
        <v>0</v>
      </c>
      <c r="AL44" s="187">
        <f>IF('נוסח ב'!AL53="נכון",2,0)</f>
        <v>0</v>
      </c>
      <c r="AM44" s="187">
        <f>IF('נוסח ב'!AM53="נכון",3,IF('נוסח ב'!AM53="חלקי",2,0))</f>
        <v>0</v>
      </c>
      <c r="AN44" s="192">
        <f>IF('נוסח ב'!AN53=2,2,0)</f>
        <v>0</v>
      </c>
      <c r="AO44" s="192">
        <f>IF('נוסח ב'!AO53="נכון",3,IF('נוסח ב'!AO53="חלקי - 2 נקודות",2,IF('נוסח ב'!AO53="חלקי - נקודה 1",1,0)))</f>
        <v>0</v>
      </c>
      <c r="AP44" s="192">
        <f>IF('נוסח ב'!AP53="ד",2,0)</f>
        <v>0</v>
      </c>
      <c r="AQ44" s="192">
        <f>IF('נוסח ב'!AQ53="נכון",2,0)</f>
        <v>0</v>
      </c>
      <c r="AR44" s="193">
        <f t="shared" si="0"/>
        <v>0</v>
      </c>
      <c r="AS44" s="193">
        <f t="shared" si="1"/>
        <v>0</v>
      </c>
      <c r="AT44" s="193">
        <f t="shared" si="2"/>
        <v>0</v>
      </c>
      <c r="AU44" s="194">
        <f t="shared" si="3"/>
        <v>0</v>
      </c>
      <c r="AV44" s="195">
        <f t="shared" si="4"/>
        <v>0</v>
      </c>
      <c r="AW44" s="196">
        <f>'נוסח ב'!AS53</f>
        <v>0</v>
      </c>
      <c r="AX44" s="86">
        <f t="shared" si="5"/>
        <v>0</v>
      </c>
    </row>
    <row r="45" spans="1:50" x14ac:dyDescent="0.2">
      <c r="A45" s="10">
        <v>37</v>
      </c>
      <c r="B45" s="109">
        <f>'נוסח ב'!B54</f>
        <v>0</v>
      </c>
      <c r="C45" s="187">
        <f>IF('נוסח ב'!C54="נכון",2,IF('נוסח ב'!C54="חלקי",1,0))</f>
        <v>0</v>
      </c>
      <c r="D45" s="187">
        <f>IF('נוסח ב'!D54="נכון",3,IF('נוסח ב'!D54="חלקי",1,0))</f>
        <v>0</v>
      </c>
      <c r="E45" s="187">
        <f>IF('נוסח ב'!E54="נכון",2,0)</f>
        <v>0</v>
      </c>
      <c r="F45" s="187">
        <f>IF('נוסח ב'!F54="ב",2,0)</f>
        <v>0</v>
      </c>
      <c r="G45" s="187">
        <f>IF('נוסח ב'!G54="נכון",3,IF('נוסח ב'!G54="חלקי",1,0))</f>
        <v>0</v>
      </c>
      <c r="H45" s="187">
        <f>IF('נוסח ב'!H54="נכון",3,IF('נוסח ב'!H54="חלקי",1,0))</f>
        <v>0</v>
      </c>
      <c r="I45" s="187">
        <f>IF('נוסח ב'!I54="נכון",3,IF('נוסח ב'!I54="חלקי",2,0))</f>
        <v>0</v>
      </c>
      <c r="J45" s="187">
        <f>IF('נוסח ב'!J54="נכון",2,IF('נוסח ב'!J54="חלקי",1,0))</f>
        <v>0</v>
      </c>
      <c r="K45" s="187">
        <f>IF('נוסח ב'!K54="נכון",2,0)</f>
        <v>0</v>
      </c>
      <c r="L45" s="187">
        <f>IF('נוסח ב'!L54="נכון",3,IF('נוסח ב'!L54="חלקי",1,0))</f>
        <v>0</v>
      </c>
      <c r="M45" s="187">
        <f>IF('נוסח ב'!M54=4,2,0)</f>
        <v>0</v>
      </c>
      <c r="N45" s="187">
        <f>IF('נוסח ב'!N54="נכון",3,IF('נוסח ב'!N54="חלקי",1,0))</f>
        <v>0</v>
      </c>
      <c r="O45" s="187">
        <f>IF('נוסח ב'!O54="נכון",3,IF('נוסח ב'!O54="חלקי - 2 נקודות",2,IF('נוסח ב'!O54="חלקי - נקודה 1",1,0)))</f>
        <v>0</v>
      </c>
      <c r="P45" s="187">
        <f>IF('נוסח ב'!P54="ד",2,0)</f>
        <v>0</v>
      </c>
      <c r="Q45" s="187">
        <f>IF('נוסח ב'!Q54="נכון",3,IF('נוסח ב'!Q54="חלקי",2,0))</f>
        <v>0</v>
      </c>
      <c r="R45" s="187">
        <f>IF('נוסח ב'!R54=3,2,0)</f>
        <v>0</v>
      </c>
      <c r="S45" s="187">
        <f>IF('נוסח ב'!S54="נכון",3,IF('נוסח ב'!S54="חלקי",2,0))</f>
        <v>0</v>
      </c>
      <c r="T45" s="187">
        <f>IF('נוסח ב'!T54=2,2,0)</f>
        <v>0</v>
      </c>
      <c r="U45" s="188">
        <f>IF('נוסח ב'!U54="נכון",2,IF('נוסח ב'!U54="חלקי",1,0))</f>
        <v>0</v>
      </c>
      <c r="V45" s="188">
        <f>IF('נוסח ב'!V54="נכון",3,IF('נוסח ב'!V54="חלקי - 2 נקודות",2,IF('נוסח ב'!V54="חלקי - נקודה 1",1,0)))</f>
        <v>0</v>
      </c>
      <c r="W45" s="187">
        <f>IF('נוסח ב'!W54="3 תשובות נכונות",3,IF('נוסח ב'!W54="2 תשובות נכונות",2,IF('נוסח ב'!W54="תשובה נכונה אחת",1,0)))</f>
        <v>0</v>
      </c>
      <c r="X45" s="187">
        <f>IF('נוסח ב'!X54="נכון",3,IF('נוסח ב'!X54="חלקי",1,0))</f>
        <v>0</v>
      </c>
      <c r="Y45" s="189">
        <f>IF('נוסח ב'!Y54="צוינו 4 מרכיבים",4,IF('נוסח ב'!Y54="צוינו 3 מרכיבים",3,IF('נוסח ב'!Y54="צוינו 2 מרכיבים",2,IF('נוסח ב'!Y54="צוין מרכיב 1",1,0))))</f>
        <v>0</v>
      </c>
      <c r="Z45" s="243"/>
      <c r="AA45" s="190">
        <f>IF('נוסח ב'!AA54="נכון",2,0)</f>
        <v>0</v>
      </c>
      <c r="AB45" s="190">
        <f>IF('נוסח ב'!AB54="נכון",2,0)</f>
        <v>0</v>
      </c>
      <c r="AC45" s="191">
        <f>IF('נוסח ב'!AC54=1,2,0)</f>
        <v>0</v>
      </c>
      <c r="AD45" s="191">
        <f>IF('נוסח ב'!AD54="נכון",2,0)</f>
        <v>0</v>
      </c>
      <c r="AE45" s="191">
        <f>IF('נוסח ב'!AE54="נכון",3,IF('נוסח ב'!AE54="חלקי",1,0))</f>
        <v>0</v>
      </c>
      <c r="AF45" s="187">
        <f>IF('נוסח ב'!AF54=1,2,0)</f>
        <v>0</v>
      </c>
      <c r="AG45" s="187">
        <f>IF('נוסח ב'!AG54="נכון",3,IF('נוסח ב'!AG54="חלקי",1,0))</f>
        <v>0</v>
      </c>
      <c r="AH45" s="187">
        <f>IF('נוסח ב'!AH54=4,2,0)</f>
        <v>0</v>
      </c>
      <c r="AI45" s="187">
        <f>IF('נוסח ב'!AI54="נכון",3,IF('נוסח ב'!AI54="חלקי",2,0))</f>
        <v>0</v>
      </c>
      <c r="AJ45" s="187">
        <f>IF('נוסח ב'!AJ54="נכון",2,0)</f>
        <v>0</v>
      </c>
      <c r="AK45" s="188">
        <f>IF('נוסח ב'!AK54="נכון",3,IF('נוסח ב'!AK54="חלקי - 2 נקודות",2,IF('נוסח ב'!AK54="חלקי - נקודה 1",1,0)))</f>
        <v>0</v>
      </c>
      <c r="AL45" s="187">
        <f>IF('נוסח ב'!AL54="נכון",2,0)</f>
        <v>0</v>
      </c>
      <c r="AM45" s="187">
        <f>IF('נוסח ב'!AM54="נכון",3,IF('נוסח ב'!AM54="חלקי",2,0))</f>
        <v>0</v>
      </c>
      <c r="AN45" s="192">
        <f>IF('נוסח ב'!AN54=2,2,0)</f>
        <v>0</v>
      </c>
      <c r="AO45" s="192">
        <f>IF('נוסח ב'!AO54="נכון",3,IF('נוסח ב'!AO54="חלקי - 2 נקודות",2,IF('נוסח ב'!AO54="חלקי - נקודה 1",1,0)))</f>
        <v>0</v>
      </c>
      <c r="AP45" s="192">
        <f>IF('נוסח ב'!AP54="ד",2,0)</f>
        <v>0</v>
      </c>
      <c r="AQ45" s="192">
        <f>IF('נוסח ב'!AQ54="נכון",2,0)</f>
        <v>0</v>
      </c>
      <c r="AR45" s="193">
        <f t="shared" si="0"/>
        <v>0</v>
      </c>
      <c r="AS45" s="193">
        <f t="shared" si="1"/>
        <v>0</v>
      </c>
      <c r="AT45" s="193">
        <f t="shared" si="2"/>
        <v>0</v>
      </c>
      <c r="AU45" s="194">
        <f t="shared" si="3"/>
        <v>0</v>
      </c>
      <c r="AV45" s="195">
        <f t="shared" si="4"/>
        <v>0</v>
      </c>
      <c r="AW45" s="196">
        <f>'נוסח ב'!AS54</f>
        <v>0</v>
      </c>
      <c r="AX45" s="86">
        <f t="shared" si="5"/>
        <v>0</v>
      </c>
    </row>
    <row r="46" spans="1:50" x14ac:dyDescent="0.2">
      <c r="A46" s="10">
        <v>38</v>
      </c>
      <c r="B46" s="109">
        <f>'נוסח ב'!B55</f>
        <v>0</v>
      </c>
      <c r="C46" s="187">
        <f>IF('נוסח ב'!C55="נכון",2,IF('נוסח ב'!C55="חלקי",1,0))</f>
        <v>0</v>
      </c>
      <c r="D46" s="187">
        <f>IF('נוסח ב'!D55="נכון",3,IF('נוסח ב'!D55="חלקי",1,0))</f>
        <v>0</v>
      </c>
      <c r="E46" s="187">
        <f>IF('נוסח ב'!E55="נכון",2,0)</f>
        <v>0</v>
      </c>
      <c r="F46" s="187">
        <f>IF('נוסח ב'!F55="ב",2,0)</f>
        <v>0</v>
      </c>
      <c r="G46" s="187">
        <f>IF('נוסח ב'!G55="נכון",3,IF('נוסח ב'!G55="חלקי",1,0))</f>
        <v>0</v>
      </c>
      <c r="H46" s="187">
        <f>IF('נוסח ב'!H55="נכון",3,IF('נוסח ב'!H55="חלקי",1,0))</f>
        <v>0</v>
      </c>
      <c r="I46" s="187">
        <f>IF('נוסח ב'!I55="נכון",3,IF('נוסח ב'!I55="חלקי",2,0))</f>
        <v>0</v>
      </c>
      <c r="J46" s="187">
        <f>IF('נוסח ב'!J55="נכון",2,IF('נוסח ב'!J55="חלקי",1,0))</f>
        <v>0</v>
      </c>
      <c r="K46" s="187">
        <f>IF('נוסח ב'!K55="נכון",2,0)</f>
        <v>0</v>
      </c>
      <c r="L46" s="187">
        <f>IF('נוסח ב'!L55="נכון",3,IF('נוסח ב'!L55="חלקי",1,0))</f>
        <v>0</v>
      </c>
      <c r="M46" s="187">
        <f>IF('נוסח ב'!M55=4,2,0)</f>
        <v>0</v>
      </c>
      <c r="N46" s="187">
        <f>IF('נוסח ב'!N55="נכון",3,IF('נוסח ב'!N55="חלקי",1,0))</f>
        <v>0</v>
      </c>
      <c r="O46" s="187">
        <f>IF('נוסח ב'!O55="נכון",3,IF('נוסח ב'!O55="חלקי - 2 נקודות",2,IF('נוסח ב'!O55="חלקי - נקודה 1",1,0)))</f>
        <v>0</v>
      </c>
      <c r="P46" s="187">
        <f>IF('נוסח ב'!P55="ד",2,0)</f>
        <v>0</v>
      </c>
      <c r="Q46" s="187">
        <f>IF('נוסח ב'!Q55="נכון",3,IF('נוסח ב'!Q55="חלקי",2,0))</f>
        <v>0</v>
      </c>
      <c r="R46" s="187">
        <f>IF('נוסח ב'!R55=3,2,0)</f>
        <v>0</v>
      </c>
      <c r="S46" s="187">
        <f>IF('נוסח ב'!S55="נכון",3,IF('נוסח ב'!S55="חלקי",2,0))</f>
        <v>0</v>
      </c>
      <c r="T46" s="187">
        <f>IF('נוסח ב'!T55=2,2,0)</f>
        <v>0</v>
      </c>
      <c r="U46" s="188">
        <f>IF('נוסח ב'!U55="נכון",2,IF('נוסח ב'!U55="חלקי",1,0))</f>
        <v>0</v>
      </c>
      <c r="V46" s="188">
        <f>IF('נוסח ב'!V55="נכון",3,IF('נוסח ב'!V55="חלקי - 2 נקודות",2,IF('נוסח ב'!V55="חלקי - נקודה 1",1,0)))</f>
        <v>0</v>
      </c>
      <c r="W46" s="187">
        <f>IF('נוסח ב'!W55="3 תשובות נכונות",3,IF('נוסח ב'!W55="2 תשובות נכונות",2,IF('נוסח ב'!W55="תשובה נכונה אחת",1,0)))</f>
        <v>0</v>
      </c>
      <c r="X46" s="187">
        <f>IF('נוסח ב'!X55="נכון",3,IF('נוסח ב'!X55="חלקי",1,0))</f>
        <v>0</v>
      </c>
      <c r="Y46" s="189">
        <f>IF('נוסח ב'!Y55="צוינו 4 מרכיבים",4,IF('נוסח ב'!Y55="צוינו 3 מרכיבים",3,IF('נוסח ב'!Y55="צוינו 2 מרכיבים",2,IF('נוסח ב'!Y55="צוין מרכיב 1",1,0))))</f>
        <v>0</v>
      </c>
      <c r="Z46" s="243"/>
      <c r="AA46" s="190">
        <f>IF('נוסח ב'!AA55="נכון",2,0)</f>
        <v>0</v>
      </c>
      <c r="AB46" s="190">
        <f>IF('נוסח ב'!AB55="נכון",2,0)</f>
        <v>0</v>
      </c>
      <c r="AC46" s="191">
        <f>IF('נוסח ב'!AC55=1,2,0)</f>
        <v>0</v>
      </c>
      <c r="AD46" s="191">
        <f>IF('נוסח ב'!AD55="נכון",2,0)</f>
        <v>0</v>
      </c>
      <c r="AE46" s="191">
        <f>IF('נוסח ב'!AE55="נכון",3,IF('נוסח ב'!AE55="חלקי",1,0))</f>
        <v>0</v>
      </c>
      <c r="AF46" s="187">
        <f>IF('נוסח ב'!AF55=1,2,0)</f>
        <v>0</v>
      </c>
      <c r="AG46" s="187">
        <f>IF('נוסח ב'!AG55="נכון",3,IF('נוסח ב'!AG55="חלקי",1,0))</f>
        <v>0</v>
      </c>
      <c r="AH46" s="187">
        <f>IF('נוסח ב'!AH55=4,2,0)</f>
        <v>0</v>
      </c>
      <c r="AI46" s="187">
        <f>IF('נוסח ב'!AI55="נכון",3,IF('נוסח ב'!AI55="חלקי",2,0))</f>
        <v>0</v>
      </c>
      <c r="AJ46" s="187">
        <f>IF('נוסח ב'!AJ55="נכון",2,0)</f>
        <v>0</v>
      </c>
      <c r="AK46" s="188">
        <f>IF('נוסח ב'!AK55="נכון",3,IF('נוסח ב'!AK55="חלקי - 2 נקודות",2,IF('נוסח ב'!AK55="חלקי - נקודה 1",1,0)))</f>
        <v>0</v>
      </c>
      <c r="AL46" s="187">
        <f>IF('נוסח ב'!AL55="נכון",2,0)</f>
        <v>0</v>
      </c>
      <c r="AM46" s="187">
        <f>IF('נוסח ב'!AM55="נכון",3,IF('נוסח ב'!AM55="חלקי",2,0))</f>
        <v>0</v>
      </c>
      <c r="AN46" s="192">
        <f>IF('נוסח ב'!AN55=2,2,0)</f>
        <v>0</v>
      </c>
      <c r="AO46" s="192">
        <f>IF('נוסח ב'!AO55="נכון",3,IF('נוסח ב'!AO55="חלקי - 2 נקודות",2,IF('נוסח ב'!AO55="חלקי - נקודה 1",1,0)))</f>
        <v>0</v>
      </c>
      <c r="AP46" s="192">
        <f>IF('נוסח ב'!AP55="ד",2,0)</f>
        <v>0</v>
      </c>
      <c r="AQ46" s="192">
        <f>IF('נוסח ב'!AQ55="נכון",2,0)</f>
        <v>0</v>
      </c>
      <c r="AR46" s="193">
        <f t="shared" si="0"/>
        <v>0</v>
      </c>
      <c r="AS46" s="193">
        <f t="shared" si="1"/>
        <v>0</v>
      </c>
      <c r="AT46" s="193">
        <f t="shared" si="2"/>
        <v>0</v>
      </c>
      <c r="AU46" s="194">
        <f t="shared" si="3"/>
        <v>0</v>
      </c>
      <c r="AV46" s="195">
        <f t="shared" si="4"/>
        <v>0</v>
      </c>
      <c r="AW46" s="196">
        <f>'נוסח ב'!AS55</f>
        <v>0</v>
      </c>
      <c r="AX46" s="86">
        <f t="shared" si="5"/>
        <v>0</v>
      </c>
    </row>
    <row r="47" spans="1:50" x14ac:dyDescent="0.2">
      <c r="A47" s="10">
        <v>39</v>
      </c>
      <c r="B47" s="109">
        <f>'נוסח ב'!B56</f>
        <v>0</v>
      </c>
      <c r="C47" s="187">
        <f>IF('נוסח ב'!C56="נכון",2,IF('נוסח ב'!C56="חלקי",1,0))</f>
        <v>0</v>
      </c>
      <c r="D47" s="187">
        <f>IF('נוסח ב'!D56="נכון",3,IF('נוסח ב'!D56="חלקי",1,0))</f>
        <v>0</v>
      </c>
      <c r="E47" s="187">
        <f>IF('נוסח ב'!E56="נכון",2,0)</f>
        <v>0</v>
      </c>
      <c r="F47" s="187">
        <f>IF('נוסח ב'!F56="ב",2,0)</f>
        <v>0</v>
      </c>
      <c r="G47" s="187">
        <f>IF('נוסח ב'!G56="נכון",3,IF('נוסח ב'!G56="חלקי",1,0))</f>
        <v>0</v>
      </c>
      <c r="H47" s="187">
        <f>IF('נוסח ב'!H56="נכון",3,IF('נוסח ב'!H56="חלקי",1,0))</f>
        <v>0</v>
      </c>
      <c r="I47" s="187">
        <f>IF('נוסח ב'!I56="נכון",3,IF('נוסח ב'!I56="חלקי",2,0))</f>
        <v>0</v>
      </c>
      <c r="J47" s="187">
        <f>IF('נוסח ב'!J56="נכון",2,IF('נוסח ב'!J56="חלקי",1,0))</f>
        <v>0</v>
      </c>
      <c r="K47" s="187">
        <f>IF('נוסח ב'!K56="נכון",2,0)</f>
        <v>0</v>
      </c>
      <c r="L47" s="187">
        <f>IF('נוסח ב'!L56="נכון",3,IF('נוסח ב'!L56="חלקי",1,0))</f>
        <v>0</v>
      </c>
      <c r="M47" s="187">
        <f>IF('נוסח ב'!M56=4,2,0)</f>
        <v>0</v>
      </c>
      <c r="N47" s="187">
        <f>IF('נוסח ב'!N56="נכון",3,IF('נוסח ב'!N56="חלקי",1,0))</f>
        <v>0</v>
      </c>
      <c r="O47" s="187">
        <f>IF('נוסח ב'!O56="נכון",3,IF('נוסח ב'!O56="חלקי - 2 נקודות",2,IF('נוסח ב'!O56="חלקי - נקודה 1",1,0)))</f>
        <v>0</v>
      </c>
      <c r="P47" s="187">
        <f>IF('נוסח ב'!P56="ד",2,0)</f>
        <v>0</v>
      </c>
      <c r="Q47" s="187">
        <f>IF('נוסח ב'!Q56="נכון",3,IF('נוסח ב'!Q56="חלקי",2,0))</f>
        <v>0</v>
      </c>
      <c r="R47" s="187">
        <f>IF('נוסח ב'!R56=3,2,0)</f>
        <v>0</v>
      </c>
      <c r="S47" s="187">
        <f>IF('נוסח ב'!S56="נכון",3,IF('נוסח ב'!S56="חלקי",2,0))</f>
        <v>0</v>
      </c>
      <c r="T47" s="187">
        <f>IF('נוסח ב'!T56=2,2,0)</f>
        <v>0</v>
      </c>
      <c r="U47" s="188">
        <f>IF('נוסח ב'!U56="נכון",2,IF('נוסח ב'!U56="חלקי",1,0))</f>
        <v>0</v>
      </c>
      <c r="V47" s="188">
        <f>IF('נוסח ב'!V56="נכון",3,IF('נוסח ב'!V56="חלקי - 2 נקודות",2,IF('נוסח ב'!V56="חלקי - נקודה 1",1,0)))</f>
        <v>0</v>
      </c>
      <c r="W47" s="187">
        <f>IF('נוסח ב'!W56="3 תשובות נכונות",3,IF('נוסח ב'!W56="2 תשובות נכונות",2,IF('נוסח ב'!W56="תשובה נכונה אחת",1,0)))</f>
        <v>0</v>
      </c>
      <c r="X47" s="187">
        <f>IF('נוסח ב'!X56="נכון",3,IF('נוסח ב'!X56="חלקי",1,0))</f>
        <v>0</v>
      </c>
      <c r="Y47" s="189">
        <f>IF('נוסח ב'!Y56="צוינו 4 מרכיבים",4,IF('נוסח ב'!Y56="צוינו 3 מרכיבים",3,IF('נוסח ב'!Y56="צוינו 2 מרכיבים",2,IF('נוסח ב'!Y56="צוין מרכיב 1",1,0))))</f>
        <v>0</v>
      </c>
      <c r="Z47" s="242"/>
      <c r="AA47" s="190">
        <f>IF('נוסח ב'!AA56="נכון",2,0)</f>
        <v>0</v>
      </c>
      <c r="AB47" s="190">
        <f>IF('נוסח ב'!AB56="נכון",2,0)</f>
        <v>0</v>
      </c>
      <c r="AC47" s="191">
        <f>IF('נוסח ב'!AC56=1,2,0)</f>
        <v>0</v>
      </c>
      <c r="AD47" s="191">
        <f>IF('נוסח ב'!AD56="נכון",2,0)</f>
        <v>0</v>
      </c>
      <c r="AE47" s="191">
        <f>IF('נוסח ב'!AE56="נכון",3,IF('נוסח ב'!AE56="חלקי",1,0))</f>
        <v>0</v>
      </c>
      <c r="AF47" s="187">
        <f>IF('נוסח ב'!AF56=1,2,0)</f>
        <v>0</v>
      </c>
      <c r="AG47" s="187">
        <f>IF('נוסח ב'!AG56="נכון",3,IF('נוסח ב'!AG56="חלקי",1,0))</f>
        <v>0</v>
      </c>
      <c r="AH47" s="187">
        <f>IF('נוסח ב'!AH56=4,2,0)</f>
        <v>0</v>
      </c>
      <c r="AI47" s="187">
        <f>IF('נוסח ב'!AI56="נכון",3,IF('נוסח ב'!AI56="חלקי",2,0))</f>
        <v>0</v>
      </c>
      <c r="AJ47" s="187">
        <f>IF('נוסח ב'!AJ56="נכון",2,0)</f>
        <v>0</v>
      </c>
      <c r="AK47" s="188">
        <f>IF('נוסח ב'!AK56="נכון",3,IF('נוסח ב'!AK56="חלקי - 2 נקודות",2,IF('נוסח ב'!AK56="חלקי - נקודה 1",1,0)))</f>
        <v>0</v>
      </c>
      <c r="AL47" s="187">
        <f>IF('נוסח ב'!AL56="נכון",2,0)</f>
        <v>0</v>
      </c>
      <c r="AM47" s="187">
        <f>IF('נוסח ב'!AM56="נכון",3,IF('נוסח ב'!AM56="חלקי",2,0))</f>
        <v>0</v>
      </c>
      <c r="AN47" s="192">
        <f>IF('נוסח ב'!AN56=2,2,0)</f>
        <v>0</v>
      </c>
      <c r="AO47" s="192">
        <f>IF('נוסח ב'!AO56="נכון",3,IF('נוסח ב'!AO56="חלקי - 2 נקודות",2,IF('נוסח ב'!AO56="חלקי - נקודה 1",1,0)))</f>
        <v>0</v>
      </c>
      <c r="AP47" s="192">
        <f>IF('נוסח ב'!AP56="ד",2,0)</f>
        <v>0</v>
      </c>
      <c r="AQ47" s="192">
        <f>IF('נוסח ב'!AQ56="נכון",2,0)</f>
        <v>0</v>
      </c>
      <c r="AR47" s="193">
        <f t="shared" si="0"/>
        <v>0</v>
      </c>
      <c r="AS47" s="193">
        <f t="shared" si="1"/>
        <v>0</v>
      </c>
      <c r="AT47" s="193">
        <f t="shared" si="2"/>
        <v>0</v>
      </c>
      <c r="AU47" s="194">
        <f t="shared" si="3"/>
        <v>0</v>
      </c>
      <c r="AV47" s="195">
        <f t="shared" si="4"/>
        <v>0</v>
      </c>
      <c r="AW47" s="196">
        <f>'נוסח ב'!AS56</f>
        <v>0</v>
      </c>
      <c r="AX47" s="86">
        <f t="shared" si="5"/>
        <v>0</v>
      </c>
    </row>
    <row r="48" spans="1:50" x14ac:dyDescent="0.2">
      <c r="A48" s="10">
        <v>40</v>
      </c>
      <c r="B48" s="109">
        <f>'נוסח ב'!B57</f>
        <v>0</v>
      </c>
      <c r="C48" s="187">
        <f>IF('נוסח ב'!C57="נכון",2,IF('נוסח ב'!C57="חלקי",1,0))</f>
        <v>0</v>
      </c>
      <c r="D48" s="187">
        <f>IF('נוסח ב'!D57="נכון",3,IF('נוסח ב'!D57="חלקי",1,0))</f>
        <v>0</v>
      </c>
      <c r="E48" s="187">
        <f>IF('נוסח ב'!E57="נכון",2,0)</f>
        <v>0</v>
      </c>
      <c r="F48" s="187">
        <f>IF('נוסח ב'!F57="ב",2,0)</f>
        <v>0</v>
      </c>
      <c r="G48" s="187">
        <f>IF('נוסח ב'!G57="נכון",3,IF('נוסח ב'!G57="חלקי",1,0))</f>
        <v>0</v>
      </c>
      <c r="H48" s="187">
        <f>IF('נוסח ב'!H57="נכון",3,IF('נוסח ב'!H57="חלקי",1,0))</f>
        <v>0</v>
      </c>
      <c r="I48" s="187">
        <f>IF('נוסח ב'!I57="נכון",3,IF('נוסח ב'!I57="חלקי",2,0))</f>
        <v>0</v>
      </c>
      <c r="J48" s="187">
        <f>IF('נוסח ב'!J57="נכון",2,IF('נוסח ב'!J57="חלקי",1,0))</f>
        <v>0</v>
      </c>
      <c r="K48" s="187">
        <f>IF('נוסח ב'!K57="נכון",2,0)</f>
        <v>0</v>
      </c>
      <c r="L48" s="187">
        <f>IF('נוסח ב'!L57="נכון",3,IF('נוסח ב'!L57="חלקי",1,0))</f>
        <v>0</v>
      </c>
      <c r="M48" s="187">
        <f>IF('נוסח ב'!M57=4,2,0)</f>
        <v>0</v>
      </c>
      <c r="N48" s="187">
        <f>IF('נוסח ב'!N57="נכון",3,IF('נוסח ב'!N57="חלקי",1,0))</f>
        <v>0</v>
      </c>
      <c r="O48" s="187">
        <f>IF('נוסח ב'!O57="נכון",3,IF('נוסח ב'!O57="חלקי - 2 נקודות",2,IF('נוסח ב'!O57="חלקי - נקודה 1",1,0)))</f>
        <v>0</v>
      </c>
      <c r="P48" s="187">
        <f>IF('נוסח ב'!P57="ד",2,0)</f>
        <v>0</v>
      </c>
      <c r="Q48" s="187">
        <f>IF('נוסח ב'!Q57="נכון",3,IF('נוסח ב'!Q57="חלקי",2,0))</f>
        <v>0</v>
      </c>
      <c r="R48" s="187">
        <f>IF('נוסח ב'!R57=3,2,0)</f>
        <v>0</v>
      </c>
      <c r="S48" s="187">
        <f>IF('נוסח ב'!S57="נכון",3,IF('נוסח ב'!S57="חלקי",2,0))</f>
        <v>0</v>
      </c>
      <c r="T48" s="187">
        <f>IF('נוסח ב'!T57=2,2,0)</f>
        <v>0</v>
      </c>
      <c r="U48" s="188">
        <f>IF('נוסח ב'!U57="נכון",2,IF('נוסח ב'!U57="חלקי",1,0))</f>
        <v>0</v>
      </c>
      <c r="V48" s="188">
        <f>IF('נוסח ב'!V57="נכון",3,IF('נוסח ב'!V57="חלקי - 2 נקודות",2,IF('נוסח ב'!V57="חלקי - נקודה 1",1,0)))</f>
        <v>0</v>
      </c>
      <c r="W48" s="187">
        <f>IF('נוסח ב'!W57="3 תשובות נכונות",3,IF('נוסח ב'!W57="2 תשובות נכונות",2,IF('נוסח ב'!W57="תשובה נכונה אחת",1,0)))</f>
        <v>0</v>
      </c>
      <c r="X48" s="187">
        <f>IF('נוסח ב'!X57="נכון",3,IF('נוסח ב'!X57="חלקי",1,0))</f>
        <v>0</v>
      </c>
      <c r="Y48" s="189">
        <f>IF('נוסח ב'!Y57="צוינו 4 מרכיבים",4,IF('נוסח ב'!Y57="צוינו 3 מרכיבים",3,IF('נוסח ב'!Y57="צוינו 2 מרכיבים",2,IF('נוסח ב'!Y57="צוין מרכיב 1",1,0))))</f>
        <v>0</v>
      </c>
      <c r="Z48" s="243"/>
      <c r="AA48" s="190">
        <f>IF('נוסח ב'!AA57="נכון",2,0)</f>
        <v>0</v>
      </c>
      <c r="AB48" s="190">
        <f>IF('נוסח ב'!AB57="נכון",2,0)</f>
        <v>0</v>
      </c>
      <c r="AC48" s="191">
        <f>IF('נוסח ב'!AC57=1,2,0)</f>
        <v>0</v>
      </c>
      <c r="AD48" s="191">
        <f>IF('נוסח ב'!AD57="נכון",2,0)</f>
        <v>0</v>
      </c>
      <c r="AE48" s="191">
        <f>IF('נוסח ב'!AE57="נכון",3,IF('נוסח ב'!AE57="חלקי",1,0))</f>
        <v>0</v>
      </c>
      <c r="AF48" s="187">
        <f>IF('נוסח ב'!AF57=1,2,0)</f>
        <v>0</v>
      </c>
      <c r="AG48" s="187">
        <f>IF('נוסח ב'!AG57="נכון",3,IF('נוסח ב'!AG57="חלקי",1,0))</f>
        <v>0</v>
      </c>
      <c r="AH48" s="187">
        <f>IF('נוסח ב'!AH57=4,2,0)</f>
        <v>0</v>
      </c>
      <c r="AI48" s="187">
        <f>IF('נוסח ב'!AI57="נכון",3,IF('נוסח ב'!AI57="חלקי",2,0))</f>
        <v>0</v>
      </c>
      <c r="AJ48" s="187">
        <f>IF('נוסח ב'!AJ57="נכון",2,0)</f>
        <v>0</v>
      </c>
      <c r="AK48" s="188">
        <f>IF('נוסח ב'!AK57="נכון",3,IF('נוסח ב'!AK57="חלקי - 2 נקודות",2,IF('נוסח ב'!AK57="חלקי - נקודה 1",1,0)))</f>
        <v>0</v>
      </c>
      <c r="AL48" s="187">
        <f>IF('נוסח ב'!AL57="נכון",2,0)</f>
        <v>0</v>
      </c>
      <c r="AM48" s="187">
        <f>IF('נוסח ב'!AM57="נכון",3,IF('נוסח ב'!AM57="חלקי",2,0))</f>
        <v>0</v>
      </c>
      <c r="AN48" s="192">
        <f>IF('נוסח ב'!AN57=2,2,0)</f>
        <v>0</v>
      </c>
      <c r="AO48" s="192">
        <f>IF('נוסח ב'!AO57="נכון",3,IF('נוסח ב'!AO57="חלקי - 2 נקודות",2,IF('נוסח ב'!AO57="חלקי - נקודה 1",1,0)))</f>
        <v>0</v>
      </c>
      <c r="AP48" s="192">
        <f>IF('נוסח ב'!AP57="ד",2,0)</f>
        <v>0</v>
      </c>
      <c r="AQ48" s="192">
        <f>IF('נוסח ב'!AQ57="נכון",2,0)</f>
        <v>0</v>
      </c>
      <c r="AR48" s="193">
        <f t="shared" si="0"/>
        <v>0</v>
      </c>
      <c r="AS48" s="193">
        <f t="shared" si="1"/>
        <v>0</v>
      </c>
      <c r="AT48" s="193">
        <f t="shared" si="2"/>
        <v>0</v>
      </c>
      <c r="AU48" s="194">
        <f t="shared" si="3"/>
        <v>0</v>
      </c>
      <c r="AV48" s="195">
        <f t="shared" si="4"/>
        <v>0</v>
      </c>
      <c r="AW48" s="196">
        <f>'נוסח ב'!AS57</f>
        <v>0</v>
      </c>
      <c r="AX48" s="86">
        <f t="shared" si="5"/>
        <v>0</v>
      </c>
    </row>
    <row r="49" spans="1:50" x14ac:dyDescent="0.2">
      <c r="A49" s="10">
        <v>41</v>
      </c>
      <c r="B49" s="109">
        <f>'נוסח ב'!B58</f>
        <v>0</v>
      </c>
      <c r="C49" s="187">
        <f>IF('נוסח ב'!C58="נכון",2,IF('נוסח ב'!C58="חלקי",1,0))</f>
        <v>0</v>
      </c>
      <c r="D49" s="187">
        <f>IF('נוסח ב'!D58="נכון",3,IF('נוסח ב'!D58="חלקי",1,0))</f>
        <v>0</v>
      </c>
      <c r="E49" s="187">
        <f>IF('נוסח ב'!E58="נכון",2,0)</f>
        <v>0</v>
      </c>
      <c r="F49" s="187">
        <f>IF('נוסח ב'!F58="ב",2,0)</f>
        <v>0</v>
      </c>
      <c r="G49" s="187">
        <f>IF('נוסח ב'!G58="נכון",3,IF('נוסח ב'!G58="חלקי",1,0))</f>
        <v>0</v>
      </c>
      <c r="H49" s="187">
        <f>IF('נוסח ב'!H58="נכון",3,IF('נוסח ב'!H58="חלקי",1,0))</f>
        <v>0</v>
      </c>
      <c r="I49" s="187">
        <f>IF('נוסח ב'!I58="נכון",3,IF('נוסח ב'!I58="חלקי",2,0))</f>
        <v>0</v>
      </c>
      <c r="J49" s="187">
        <f>IF('נוסח ב'!J58="נכון",2,IF('נוסח ב'!J58="חלקי",1,0))</f>
        <v>0</v>
      </c>
      <c r="K49" s="187">
        <f>IF('נוסח ב'!K58="נכון",2,0)</f>
        <v>0</v>
      </c>
      <c r="L49" s="187">
        <f>IF('נוסח ב'!L58="נכון",3,IF('נוסח ב'!L58="חלקי",1,0))</f>
        <v>0</v>
      </c>
      <c r="M49" s="187">
        <f>IF('נוסח ב'!M58=4,2,0)</f>
        <v>0</v>
      </c>
      <c r="N49" s="187">
        <f>IF('נוסח ב'!N58="נכון",3,IF('נוסח ב'!N58="חלקי",1,0))</f>
        <v>0</v>
      </c>
      <c r="O49" s="187">
        <f>IF('נוסח ב'!O58="נכון",3,IF('נוסח ב'!O58="חלקי - 2 נקודות",2,IF('נוסח ב'!O58="חלקי - נקודה 1",1,0)))</f>
        <v>0</v>
      </c>
      <c r="P49" s="187">
        <f>IF('נוסח ב'!P58="ד",2,0)</f>
        <v>0</v>
      </c>
      <c r="Q49" s="187">
        <f>IF('נוסח ב'!Q58="נכון",3,IF('נוסח ב'!Q58="חלקי",2,0))</f>
        <v>0</v>
      </c>
      <c r="R49" s="187">
        <f>IF('נוסח ב'!R58=3,2,0)</f>
        <v>0</v>
      </c>
      <c r="S49" s="187">
        <f>IF('נוסח ב'!S58="נכון",3,IF('נוסח ב'!S58="חלקי",2,0))</f>
        <v>0</v>
      </c>
      <c r="T49" s="187">
        <f>IF('נוסח ב'!T58=2,2,0)</f>
        <v>0</v>
      </c>
      <c r="U49" s="188">
        <f>IF('נוסח ב'!U58="נכון",2,IF('נוסח ב'!U58="חלקי",1,0))</f>
        <v>0</v>
      </c>
      <c r="V49" s="188">
        <f>IF('נוסח ב'!V58="נכון",3,IF('נוסח ב'!V58="חלקי - 2 נקודות",2,IF('נוסח ב'!V58="חלקי - נקודה 1",1,0)))</f>
        <v>0</v>
      </c>
      <c r="W49" s="187">
        <f>IF('נוסח ב'!W58="3 תשובות נכונות",3,IF('נוסח ב'!W58="2 תשובות נכונות",2,IF('נוסח ב'!W58="תשובה נכונה אחת",1,0)))</f>
        <v>0</v>
      </c>
      <c r="X49" s="187">
        <f>IF('נוסח ב'!X58="נכון",3,IF('נוסח ב'!X58="חלקי",1,0))</f>
        <v>0</v>
      </c>
      <c r="Y49" s="189">
        <f>IF('נוסח ב'!Y58="צוינו 4 מרכיבים",4,IF('נוסח ב'!Y58="צוינו 3 מרכיבים",3,IF('נוסח ב'!Y58="צוינו 2 מרכיבים",2,IF('נוסח ב'!Y58="צוין מרכיב 1",1,0))))</f>
        <v>0</v>
      </c>
      <c r="Z49" s="243"/>
      <c r="AA49" s="190">
        <f>IF('נוסח ב'!AA58="נכון",2,0)</f>
        <v>0</v>
      </c>
      <c r="AB49" s="190">
        <f>IF('נוסח ב'!AB58="נכון",2,0)</f>
        <v>0</v>
      </c>
      <c r="AC49" s="191">
        <f>IF('נוסח ב'!AC58=1,2,0)</f>
        <v>0</v>
      </c>
      <c r="AD49" s="191">
        <f>IF('נוסח ב'!AD58="נכון",2,0)</f>
        <v>0</v>
      </c>
      <c r="AE49" s="191">
        <f>IF('נוסח ב'!AE58="נכון",3,IF('נוסח ב'!AE58="חלקי",1,0))</f>
        <v>0</v>
      </c>
      <c r="AF49" s="187">
        <f>IF('נוסח ב'!AF58=1,2,0)</f>
        <v>0</v>
      </c>
      <c r="AG49" s="187">
        <f>IF('נוסח ב'!AG58="נכון",3,IF('נוסח ב'!AG58="חלקי",1,0))</f>
        <v>0</v>
      </c>
      <c r="AH49" s="187">
        <f>IF('נוסח ב'!AH58=4,2,0)</f>
        <v>0</v>
      </c>
      <c r="AI49" s="187">
        <f>IF('נוסח ב'!AI58="נכון",3,IF('נוסח ב'!AI58="חלקי",2,0))</f>
        <v>0</v>
      </c>
      <c r="AJ49" s="187">
        <f>IF('נוסח ב'!AJ58="נכון",2,0)</f>
        <v>0</v>
      </c>
      <c r="AK49" s="188">
        <f>IF('נוסח ב'!AK58="נכון",3,IF('נוסח ב'!AK58="חלקי - 2 נקודות",2,IF('נוסח ב'!AK58="חלקי - נקודה 1",1,0)))</f>
        <v>0</v>
      </c>
      <c r="AL49" s="187">
        <f>IF('נוסח ב'!AL58="נכון",2,0)</f>
        <v>0</v>
      </c>
      <c r="AM49" s="187">
        <f>IF('נוסח ב'!AM58="נכון",3,IF('נוסח ב'!AM58="חלקי",2,0))</f>
        <v>0</v>
      </c>
      <c r="AN49" s="192">
        <f>IF('נוסח ב'!AN58=2,2,0)</f>
        <v>0</v>
      </c>
      <c r="AO49" s="192">
        <f>IF('נוסח ב'!AO58="נכון",3,IF('נוסח ב'!AO58="חלקי - 2 נקודות",2,IF('נוסח ב'!AO58="חלקי - נקודה 1",1,0)))</f>
        <v>0</v>
      </c>
      <c r="AP49" s="192">
        <f>IF('נוסח ב'!AP58="ד",2,0)</f>
        <v>0</v>
      </c>
      <c r="AQ49" s="192">
        <f>IF('נוסח ב'!AQ58="נכון",2,0)</f>
        <v>0</v>
      </c>
      <c r="AR49" s="193">
        <f t="shared" si="0"/>
        <v>0</v>
      </c>
      <c r="AS49" s="193">
        <f t="shared" si="1"/>
        <v>0</v>
      </c>
      <c r="AT49" s="193">
        <f t="shared" si="2"/>
        <v>0</v>
      </c>
      <c r="AU49" s="194">
        <f t="shared" si="3"/>
        <v>0</v>
      </c>
      <c r="AV49" s="195">
        <f t="shared" si="4"/>
        <v>0</v>
      </c>
      <c r="AW49" s="196">
        <f>'נוסח ב'!AS58</f>
        <v>0</v>
      </c>
      <c r="AX49" s="86">
        <f t="shared" si="5"/>
        <v>0</v>
      </c>
    </row>
    <row r="50" spans="1:50" x14ac:dyDescent="0.2">
      <c r="A50" s="10">
        <v>42</v>
      </c>
      <c r="B50" s="109">
        <f>'נוסח ב'!B59</f>
        <v>0</v>
      </c>
      <c r="C50" s="187">
        <f>IF('נוסח ב'!C59="נכון",2,IF('נוסח ב'!C59="חלקי",1,0))</f>
        <v>0</v>
      </c>
      <c r="D50" s="187">
        <f>IF('נוסח ב'!D59="נכון",3,IF('נוסח ב'!D59="חלקי",1,0))</f>
        <v>0</v>
      </c>
      <c r="E50" s="187">
        <f>IF('נוסח ב'!E59="נכון",2,0)</f>
        <v>0</v>
      </c>
      <c r="F50" s="187">
        <f>IF('נוסח ב'!F59="ב",2,0)</f>
        <v>0</v>
      </c>
      <c r="G50" s="187">
        <f>IF('נוסח ב'!G59="נכון",3,IF('נוסח ב'!G59="חלקי",1,0))</f>
        <v>0</v>
      </c>
      <c r="H50" s="187">
        <f>IF('נוסח ב'!H59="נכון",3,IF('נוסח ב'!H59="חלקי",1,0))</f>
        <v>0</v>
      </c>
      <c r="I50" s="187">
        <f>IF('נוסח ב'!I59="נכון",3,IF('נוסח ב'!I59="חלקי",2,0))</f>
        <v>0</v>
      </c>
      <c r="J50" s="187">
        <f>IF('נוסח ב'!J59="נכון",2,IF('נוסח ב'!J59="חלקי",1,0))</f>
        <v>0</v>
      </c>
      <c r="K50" s="187">
        <f>IF('נוסח ב'!K59="נכון",2,0)</f>
        <v>0</v>
      </c>
      <c r="L50" s="187">
        <f>IF('נוסח ב'!L59="נכון",3,IF('נוסח ב'!L59="חלקי",1,0))</f>
        <v>0</v>
      </c>
      <c r="M50" s="187">
        <f>IF('נוסח ב'!M59=4,2,0)</f>
        <v>0</v>
      </c>
      <c r="N50" s="187">
        <f>IF('נוסח ב'!N59="נכון",3,IF('נוסח ב'!N59="חלקי",1,0))</f>
        <v>0</v>
      </c>
      <c r="O50" s="187">
        <f>IF('נוסח ב'!O59="נכון",3,IF('נוסח ב'!O59="חלקי - 2 נקודות",2,IF('נוסח ב'!O59="חלקי - נקודה 1",1,0)))</f>
        <v>0</v>
      </c>
      <c r="P50" s="187">
        <f>IF('נוסח ב'!P59="ד",2,0)</f>
        <v>0</v>
      </c>
      <c r="Q50" s="187">
        <f>IF('נוסח ב'!Q59="נכון",3,IF('נוסח ב'!Q59="חלקי",2,0))</f>
        <v>0</v>
      </c>
      <c r="R50" s="187">
        <f>IF('נוסח ב'!R59=3,2,0)</f>
        <v>0</v>
      </c>
      <c r="S50" s="187">
        <f>IF('נוסח ב'!S59="נכון",3,IF('נוסח ב'!S59="חלקי",2,0))</f>
        <v>0</v>
      </c>
      <c r="T50" s="187">
        <f>IF('נוסח ב'!T59=2,2,0)</f>
        <v>0</v>
      </c>
      <c r="U50" s="188">
        <f>IF('נוסח ב'!U59="נכון",2,IF('נוסח ב'!U59="חלקי",1,0))</f>
        <v>0</v>
      </c>
      <c r="V50" s="188">
        <f>IF('נוסח ב'!V59="נכון",3,IF('נוסח ב'!V59="חלקי - 2 נקודות",2,IF('נוסח ב'!V59="חלקי - נקודה 1",1,0)))</f>
        <v>0</v>
      </c>
      <c r="W50" s="187">
        <f>IF('נוסח ב'!W59="3 תשובות נכונות",3,IF('נוסח ב'!W59="2 תשובות נכונות",2,IF('נוסח ב'!W59="תשובה נכונה אחת",1,0)))</f>
        <v>0</v>
      </c>
      <c r="X50" s="187">
        <f>IF('נוסח ב'!X59="נכון",3,IF('נוסח ב'!X59="חלקי",1,0))</f>
        <v>0</v>
      </c>
      <c r="Y50" s="189">
        <f>IF('נוסח ב'!Y59="צוינו 4 מרכיבים",4,IF('נוסח ב'!Y59="צוינו 3 מרכיבים",3,IF('נוסח ב'!Y59="צוינו 2 מרכיבים",2,IF('נוסח ב'!Y59="צוין מרכיב 1",1,0))))</f>
        <v>0</v>
      </c>
      <c r="Z50" s="242"/>
      <c r="AA50" s="190">
        <f>IF('נוסח ב'!AA59="נכון",2,0)</f>
        <v>0</v>
      </c>
      <c r="AB50" s="190">
        <f>IF('נוסח ב'!AB59="נכון",2,0)</f>
        <v>0</v>
      </c>
      <c r="AC50" s="191">
        <f>IF('נוסח ב'!AC59=1,2,0)</f>
        <v>0</v>
      </c>
      <c r="AD50" s="191">
        <f>IF('נוסח ב'!AD59="נכון",2,0)</f>
        <v>0</v>
      </c>
      <c r="AE50" s="191">
        <f>IF('נוסח ב'!AE59="נכון",3,IF('נוסח ב'!AE59="חלקי",1,0))</f>
        <v>0</v>
      </c>
      <c r="AF50" s="187">
        <f>IF('נוסח ב'!AF59=1,2,0)</f>
        <v>0</v>
      </c>
      <c r="AG50" s="187">
        <f>IF('נוסח ב'!AG59="נכון",3,IF('נוסח ב'!AG59="חלקי",1,0))</f>
        <v>0</v>
      </c>
      <c r="AH50" s="187">
        <f>IF('נוסח ב'!AH59=4,2,0)</f>
        <v>0</v>
      </c>
      <c r="AI50" s="187">
        <f>IF('נוסח ב'!AI59="נכון",3,IF('נוסח ב'!AI59="חלקי",2,0))</f>
        <v>0</v>
      </c>
      <c r="AJ50" s="187">
        <f>IF('נוסח ב'!AJ59="נכון",2,0)</f>
        <v>0</v>
      </c>
      <c r="AK50" s="188">
        <f>IF('נוסח ב'!AK59="נכון",3,IF('נוסח ב'!AK59="חלקי - 2 נקודות",2,IF('נוסח ב'!AK59="חלקי - נקודה 1",1,0)))</f>
        <v>0</v>
      </c>
      <c r="AL50" s="187">
        <f>IF('נוסח ב'!AL59="נכון",2,0)</f>
        <v>0</v>
      </c>
      <c r="AM50" s="187">
        <f>IF('נוסח ב'!AM59="נכון",3,IF('נוסח ב'!AM59="חלקי",2,0))</f>
        <v>0</v>
      </c>
      <c r="AN50" s="192">
        <f>IF('נוסח ב'!AN59=2,2,0)</f>
        <v>0</v>
      </c>
      <c r="AO50" s="192">
        <f>IF('נוסח ב'!AO59="נכון",3,IF('נוסח ב'!AO59="חלקי - 2 נקודות",2,IF('נוסח ב'!AO59="חלקי - נקודה 1",1,0)))</f>
        <v>0</v>
      </c>
      <c r="AP50" s="192">
        <f>IF('נוסח ב'!AP59="ד",2,0)</f>
        <v>0</v>
      </c>
      <c r="AQ50" s="192">
        <f>IF('נוסח ב'!AQ59="נכון",2,0)</f>
        <v>0</v>
      </c>
      <c r="AR50" s="193">
        <f t="shared" si="0"/>
        <v>0</v>
      </c>
      <c r="AS50" s="193">
        <f t="shared" si="1"/>
        <v>0</v>
      </c>
      <c r="AT50" s="193">
        <f t="shared" si="2"/>
        <v>0</v>
      </c>
      <c r="AU50" s="194">
        <f t="shared" si="3"/>
        <v>0</v>
      </c>
      <c r="AV50" s="195">
        <f t="shared" si="4"/>
        <v>0</v>
      </c>
      <c r="AW50" s="196">
        <f>'נוסח ב'!AS59</f>
        <v>0</v>
      </c>
      <c r="AX50" s="86">
        <f t="shared" si="5"/>
        <v>0</v>
      </c>
    </row>
    <row r="51" spans="1:50" x14ac:dyDescent="0.2">
      <c r="A51" s="10">
        <v>43</v>
      </c>
      <c r="B51" s="109">
        <f>'נוסח ב'!B60</f>
        <v>0</v>
      </c>
      <c r="C51" s="187">
        <f>IF('נוסח ב'!C60="נכון",2,IF('נוסח ב'!C60="חלקי",1,0))</f>
        <v>0</v>
      </c>
      <c r="D51" s="187">
        <f>IF('נוסח ב'!D60="נכון",3,IF('נוסח ב'!D60="חלקי",1,0))</f>
        <v>0</v>
      </c>
      <c r="E51" s="187">
        <f>IF('נוסח ב'!E60="נכון",2,0)</f>
        <v>0</v>
      </c>
      <c r="F51" s="187">
        <f>IF('נוסח ב'!F60="ב",2,0)</f>
        <v>0</v>
      </c>
      <c r="G51" s="187">
        <f>IF('נוסח ב'!G60="נכון",3,IF('נוסח ב'!G60="חלקי",1,0))</f>
        <v>0</v>
      </c>
      <c r="H51" s="187">
        <f>IF('נוסח ב'!H60="נכון",3,IF('נוסח ב'!H60="חלקי",1,0))</f>
        <v>0</v>
      </c>
      <c r="I51" s="187">
        <f>IF('נוסח ב'!I60="נכון",3,IF('נוסח ב'!I60="חלקי",2,0))</f>
        <v>0</v>
      </c>
      <c r="J51" s="187">
        <f>IF('נוסח ב'!J60="נכון",2,IF('נוסח ב'!J60="חלקי",1,0))</f>
        <v>0</v>
      </c>
      <c r="K51" s="187">
        <f>IF('נוסח ב'!K60="נכון",2,0)</f>
        <v>0</v>
      </c>
      <c r="L51" s="187">
        <f>IF('נוסח ב'!L60="נכון",3,IF('נוסח ב'!L60="חלקי",1,0))</f>
        <v>0</v>
      </c>
      <c r="M51" s="187">
        <f>IF('נוסח ב'!M60=4,2,0)</f>
        <v>0</v>
      </c>
      <c r="N51" s="187">
        <f>IF('נוסח ב'!N60="נכון",3,IF('נוסח ב'!N60="חלקי",1,0))</f>
        <v>0</v>
      </c>
      <c r="O51" s="187">
        <f>IF('נוסח ב'!O60="נכון",3,IF('נוסח ב'!O60="חלקי - 2 נקודות",2,IF('נוסח ב'!O60="חלקי - נקודה 1",1,0)))</f>
        <v>0</v>
      </c>
      <c r="P51" s="187">
        <f>IF('נוסח ב'!P60="ד",2,0)</f>
        <v>0</v>
      </c>
      <c r="Q51" s="187">
        <f>IF('נוסח ב'!Q60="נכון",3,IF('נוסח ב'!Q60="חלקי",2,0))</f>
        <v>0</v>
      </c>
      <c r="R51" s="187">
        <f>IF('נוסח ב'!R60=3,2,0)</f>
        <v>0</v>
      </c>
      <c r="S51" s="187">
        <f>IF('נוסח ב'!S60="נכון",3,IF('נוסח ב'!S60="חלקי",2,0))</f>
        <v>0</v>
      </c>
      <c r="T51" s="187">
        <f>IF('נוסח ב'!T60=2,2,0)</f>
        <v>0</v>
      </c>
      <c r="U51" s="188">
        <f>IF('נוסח ב'!U60="נכון",2,IF('נוסח ב'!U60="חלקי",1,0))</f>
        <v>0</v>
      </c>
      <c r="V51" s="188">
        <f>IF('נוסח ב'!V60="נכון",3,IF('נוסח ב'!V60="חלקי - 2 נקודות",2,IF('נוסח ב'!V60="חלקי - נקודה 1",1,0)))</f>
        <v>0</v>
      </c>
      <c r="W51" s="187">
        <f>IF('נוסח ב'!W60="3 תשובות נכונות",3,IF('נוסח ב'!W60="2 תשובות נכונות",2,IF('נוסח ב'!W60="תשובה נכונה אחת",1,0)))</f>
        <v>0</v>
      </c>
      <c r="X51" s="187">
        <f>IF('נוסח ב'!X60="נכון",3,IF('נוסח ב'!X60="חלקי",1,0))</f>
        <v>0</v>
      </c>
      <c r="Y51" s="189">
        <f>IF('נוסח ב'!Y60="צוינו 4 מרכיבים",4,IF('נוסח ב'!Y60="צוינו 3 מרכיבים",3,IF('נוסח ב'!Y60="צוינו 2 מרכיבים",2,IF('נוסח ב'!Y60="צוין מרכיב 1",1,0))))</f>
        <v>0</v>
      </c>
      <c r="Z51" s="243"/>
      <c r="AA51" s="190">
        <f>IF('נוסח ב'!AA60="נכון",2,0)</f>
        <v>0</v>
      </c>
      <c r="AB51" s="190">
        <f>IF('נוסח ב'!AB60="נכון",2,0)</f>
        <v>0</v>
      </c>
      <c r="AC51" s="191">
        <f>IF('נוסח ב'!AC60=1,2,0)</f>
        <v>0</v>
      </c>
      <c r="AD51" s="191">
        <f>IF('נוסח ב'!AD60="נכון",2,0)</f>
        <v>0</v>
      </c>
      <c r="AE51" s="191">
        <f>IF('נוסח ב'!AE60="נכון",3,IF('נוסח ב'!AE60="חלקי",1,0))</f>
        <v>0</v>
      </c>
      <c r="AF51" s="187">
        <f>IF('נוסח ב'!AF60=1,2,0)</f>
        <v>0</v>
      </c>
      <c r="AG51" s="187">
        <f>IF('נוסח ב'!AG60="נכון",3,IF('נוסח ב'!AG60="חלקי",1,0))</f>
        <v>0</v>
      </c>
      <c r="AH51" s="187">
        <f>IF('נוסח ב'!AH60=4,2,0)</f>
        <v>0</v>
      </c>
      <c r="AI51" s="187">
        <f>IF('נוסח ב'!AI60="נכון",3,IF('נוסח ב'!AI60="חלקי",2,0))</f>
        <v>0</v>
      </c>
      <c r="AJ51" s="187">
        <f>IF('נוסח ב'!AJ60="נכון",2,0)</f>
        <v>0</v>
      </c>
      <c r="AK51" s="188">
        <f>IF('נוסח ב'!AK60="נכון",3,IF('נוסח ב'!AK60="חלקי - 2 נקודות",2,IF('נוסח ב'!AK60="חלקי - נקודה 1",1,0)))</f>
        <v>0</v>
      </c>
      <c r="AL51" s="187">
        <f>IF('נוסח ב'!AL60="נכון",2,0)</f>
        <v>0</v>
      </c>
      <c r="AM51" s="187">
        <f>IF('נוסח ב'!AM60="נכון",3,IF('נוסח ב'!AM60="חלקי",2,0))</f>
        <v>0</v>
      </c>
      <c r="AN51" s="192">
        <f>IF('נוסח ב'!AN60=2,2,0)</f>
        <v>0</v>
      </c>
      <c r="AO51" s="192">
        <f>IF('נוסח ב'!AO60="נכון",3,IF('נוסח ב'!AO60="חלקי - 2 נקודות",2,IF('נוסח ב'!AO60="חלקי - נקודה 1",1,0)))</f>
        <v>0</v>
      </c>
      <c r="AP51" s="192">
        <f>IF('נוסח ב'!AP60="ד",2,0)</f>
        <v>0</v>
      </c>
      <c r="AQ51" s="192">
        <f>IF('נוסח ב'!AQ60="נכון",2,0)</f>
        <v>0</v>
      </c>
      <c r="AR51" s="193">
        <f t="shared" si="0"/>
        <v>0</v>
      </c>
      <c r="AS51" s="193">
        <f t="shared" si="1"/>
        <v>0</v>
      </c>
      <c r="AT51" s="193">
        <f t="shared" si="2"/>
        <v>0</v>
      </c>
      <c r="AU51" s="194">
        <f t="shared" si="3"/>
        <v>0</v>
      </c>
      <c r="AV51" s="195">
        <f t="shared" si="4"/>
        <v>0</v>
      </c>
      <c r="AW51" s="196">
        <f>'נוסח ב'!AS60</f>
        <v>0</v>
      </c>
      <c r="AX51" s="86">
        <f t="shared" si="5"/>
        <v>0</v>
      </c>
    </row>
    <row r="52" spans="1:50" x14ac:dyDescent="0.2">
      <c r="A52" s="10">
        <v>44</v>
      </c>
      <c r="B52" s="109">
        <f>'נוסח ב'!B61</f>
        <v>0</v>
      </c>
      <c r="C52" s="187">
        <f>IF('נוסח ב'!C61="נכון",2,IF('נוסח ב'!C61="חלקי",1,0))</f>
        <v>0</v>
      </c>
      <c r="D52" s="187">
        <f>IF('נוסח ב'!D61="נכון",3,IF('נוסח ב'!D61="חלקי",1,0))</f>
        <v>0</v>
      </c>
      <c r="E52" s="187">
        <f>IF('נוסח ב'!E61="נכון",2,0)</f>
        <v>0</v>
      </c>
      <c r="F52" s="187">
        <f>IF('נוסח ב'!F61="ב",2,0)</f>
        <v>0</v>
      </c>
      <c r="G52" s="187">
        <f>IF('נוסח ב'!G61="נכון",3,IF('נוסח ב'!G61="חלקי",1,0))</f>
        <v>0</v>
      </c>
      <c r="H52" s="187">
        <f>IF('נוסח ב'!H61="נכון",3,IF('נוסח ב'!H61="חלקי",1,0))</f>
        <v>0</v>
      </c>
      <c r="I52" s="187">
        <f>IF('נוסח ב'!I61="נכון",3,IF('נוסח ב'!I61="חלקי",2,0))</f>
        <v>0</v>
      </c>
      <c r="J52" s="187">
        <f>IF('נוסח ב'!J61="נכון",2,IF('נוסח ב'!J61="חלקי",1,0))</f>
        <v>0</v>
      </c>
      <c r="K52" s="187">
        <f>IF('נוסח ב'!K61="נכון",2,0)</f>
        <v>0</v>
      </c>
      <c r="L52" s="187">
        <f>IF('נוסח ב'!L61="נכון",3,IF('נוסח ב'!L61="חלקי",1,0))</f>
        <v>0</v>
      </c>
      <c r="M52" s="187">
        <f>IF('נוסח ב'!M61=4,2,0)</f>
        <v>0</v>
      </c>
      <c r="N52" s="187">
        <f>IF('נוסח ב'!N61="נכון",3,IF('נוסח ב'!N61="חלקי",1,0))</f>
        <v>0</v>
      </c>
      <c r="O52" s="187">
        <f>IF('נוסח ב'!O61="נכון",3,IF('נוסח ב'!O61="חלקי - 2 נקודות",2,IF('נוסח ב'!O61="חלקי - נקודה 1",1,0)))</f>
        <v>0</v>
      </c>
      <c r="P52" s="187">
        <f>IF('נוסח ב'!P61="ד",2,0)</f>
        <v>0</v>
      </c>
      <c r="Q52" s="187">
        <f>IF('נוסח ב'!Q61="נכון",3,IF('נוסח ב'!Q61="חלקי",2,0))</f>
        <v>0</v>
      </c>
      <c r="R52" s="187">
        <f>IF('נוסח ב'!R61=3,2,0)</f>
        <v>0</v>
      </c>
      <c r="S52" s="187">
        <f>IF('נוסח ב'!S61="נכון",3,IF('נוסח ב'!S61="חלקי",2,0))</f>
        <v>0</v>
      </c>
      <c r="T52" s="187">
        <f>IF('נוסח ב'!T61=2,2,0)</f>
        <v>0</v>
      </c>
      <c r="U52" s="188">
        <f>IF('נוסח ב'!U61="נכון",2,IF('נוסח ב'!U61="חלקי",1,0))</f>
        <v>0</v>
      </c>
      <c r="V52" s="188">
        <f>IF('נוסח ב'!V61="נכון",3,IF('נוסח ב'!V61="חלקי - 2 נקודות",2,IF('נוסח ב'!V61="חלקי - נקודה 1",1,0)))</f>
        <v>0</v>
      </c>
      <c r="W52" s="187">
        <f>IF('נוסח ב'!W61="3 תשובות נכונות",3,IF('נוסח ב'!W61="2 תשובות נכונות",2,IF('נוסח ב'!W61="תשובה נכונה אחת",1,0)))</f>
        <v>0</v>
      </c>
      <c r="X52" s="187">
        <f>IF('נוסח ב'!X61="נכון",3,IF('נוסח ב'!X61="חלקי",1,0))</f>
        <v>0</v>
      </c>
      <c r="Y52" s="189">
        <f>IF('נוסח ב'!Y61="צוינו 4 מרכיבים",4,IF('נוסח ב'!Y61="צוינו 3 מרכיבים",3,IF('נוסח ב'!Y61="צוינו 2 מרכיבים",2,IF('נוסח ב'!Y61="צוין מרכיב 1",1,0))))</f>
        <v>0</v>
      </c>
      <c r="Z52" s="243"/>
      <c r="AA52" s="190">
        <f>IF('נוסח ב'!AA61="נכון",2,0)</f>
        <v>0</v>
      </c>
      <c r="AB52" s="190">
        <f>IF('נוסח ב'!AB61="נכון",2,0)</f>
        <v>0</v>
      </c>
      <c r="AC52" s="191">
        <f>IF('נוסח ב'!AC61=1,2,0)</f>
        <v>0</v>
      </c>
      <c r="AD52" s="191">
        <f>IF('נוסח ב'!AD61="נכון",2,0)</f>
        <v>0</v>
      </c>
      <c r="AE52" s="191">
        <f>IF('נוסח ב'!AE61="נכון",3,IF('נוסח ב'!AE61="חלקי",1,0))</f>
        <v>0</v>
      </c>
      <c r="AF52" s="187">
        <f>IF('נוסח ב'!AF61=1,2,0)</f>
        <v>0</v>
      </c>
      <c r="AG52" s="187">
        <f>IF('נוסח ב'!AG61="נכון",3,IF('נוסח ב'!AG61="חלקי",1,0))</f>
        <v>0</v>
      </c>
      <c r="AH52" s="187">
        <f>IF('נוסח ב'!AH61=4,2,0)</f>
        <v>0</v>
      </c>
      <c r="AI52" s="187">
        <f>IF('נוסח ב'!AI61="נכון",3,IF('נוסח ב'!AI61="חלקי",2,0))</f>
        <v>0</v>
      </c>
      <c r="AJ52" s="187">
        <f>IF('נוסח ב'!AJ61="נכון",2,0)</f>
        <v>0</v>
      </c>
      <c r="AK52" s="188">
        <f>IF('נוסח ב'!AK61="נכון",3,IF('נוסח ב'!AK61="חלקי - 2 נקודות",2,IF('נוסח ב'!AK61="חלקי - נקודה 1",1,0)))</f>
        <v>0</v>
      </c>
      <c r="AL52" s="187">
        <f>IF('נוסח ב'!AL61="נכון",2,0)</f>
        <v>0</v>
      </c>
      <c r="AM52" s="187">
        <f>IF('נוסח ב'!AM61="נכון",3,IF('נוסח ב'!AM61="חלקי",2,0))</f>
        <v>0</v>
      </c>
      <c r="AN52" s="192">
        <f>IF('נוסח ב'!AN61=2,2,0)</f>
        <v>0</v>
      </c>
      <c r="AO52" s="192">
        <f>IF('נוסח ב'!AO61="נכון",3,IF('נוסח ב'!AO61="חלקי - 2 נקודות",2,IF('נוסח ב'!AO61="חלקי - נקודה 1",1,0)))</f>
        <v>0</v>
      </c>
      <c r="AP52" s="192">
        <f>IF('נוסח ב'!AP61="ד",2,0)</f>
        <v>0</v>
      </c>
      <c r="AQ52" s="192">
        <f>IF('נוסח ב'!AQ61="נכון",2,0)</f>
        <v>0</v>
      </c>
      <c r="AR52" s="193">
        <f t="shared" si="0"/>
        <v>0</v>
      </c>
      <c r="AS52" s="193">
        <f t="shared" si="1"/>
        <v>0</v>
      </c>
      <c r="AT52" s="193">
        <f t="shared" si="2"/>
        <v>0</v>
      </c>
      <c r="AU52" s="194">
        <f t="shared" si="3"/>
        <v>0</v>
      </c>
      <c r="AV52" s="195">
        <f t="shared" si="4"/>
        <v>0</v>
      </c>
      <c r="AW52" s="196">
        <f>'נוסח ב'!AS61</f>
        <v>0</v>
      </c>
      <c r="AX52" s="86">
        <f t="shared" si="5"/>
        <v>0</v>
      </c>
    </row>
    <row r="53" spans="1:50" x14ac:dyDescent="0.2">
      <c r="A53" s="10">
        <v>45</v>
      </c>
      <c r="B53" s="109">
        <f>'נוסח ב'!B62</f>
        <v>0</v>
      </c>
      <c r="C53" s="187">
        <f>IF('נוסח ב'!C62="נכון",2,IF('נוסח ב'!C62="חלקי",1,0))</f>
        <v>0</v>
      </c>
      <c r="D53" s="187">
        <f>IF('נוסח ב'!D62="נכון",3,IF('נוסח ב'!D62="חלקי",1,0))</f>
        <v>0</v>
      </c>
      <c r="E53" s="187">
        <f>IF('נוסח ב'!E62="נכון",2,0)</f>
        <v>0</v>
      </c>
      <c r="F53" s="187">
        <f>IF('נוסח ב'!F62="ב",2,0)</f>
        <v>0</v>
      </c>
      <c r="G53" s="187">
        <f>IF('נוסח ב'!G62="נכון",3,IF('נוסח ב'!G62="חלקי",1,0))</f>
        <v>0</v>
      </c>
      <c r="H53" s="187">
        <f>IF('נוסח ב'!H62="נכון",3,IF('נוסח ב'!H62="חלקי",1,0))</f>
        <v>0</v>
      </c>
      <c r="I53" s="187">
        <f>IF('נוסח ב'!I62="נכון",3,IF('נוסח ב'!I62="חלקי",2,0))</f>
        <v>0</v>
      </c>
      <c r="J53" s="187">
        <f>IF('נוסח ב'!J62="נכון",2,IF('נוסח ב'!J62="חלקי",1,0))</f>
        <v>0</v>
      </c>
      <c r="K53" s="187">
        <f>IF('נוסח ב'!K62="נכון",2,0)</f>
        <v>0</v>
      </c>
      <c r="L53" s="187">
        <f>IF('נוסח ב'!L62="נכון",3,IF('נוסח ב'!L62="חלקי",1,0))</f>
        <v>0</v>
      </c>
      <c r="M53" s="187">
        <f>IF('נוסח ב'!M62=4,2,0)</f>
        <v>0</v>
      </c>
      <c r="N53" s="187">
        <f>IF('נוסח ב'!N62="נכון",3,IF('נוסח ב'!N62="חלקי",1,0))</f>
        <v>0</v>
      </c>
      <c r="O53" s="187">
        <f>IF('נוסח ב'!O62="נכון",3,IF('נוסח ב'!O62="חלקי - 2 נקודות",2,IF('נוסח ב'!O62="חלקי - נקודה 1",1,0)))</f>
        <v>0</v>
      </c>
      <c r="P53" s="187">
        <f>IF('נוסח ב'!P62="ד",2,0)</f>
        <v>0</v>
      </c>
      <c r="Q53" s="187">
        <f>IF('נוסח ב'!Q62="נכון",3,IF('נוסח ב'!Q62="חלקי",2,0))</f>
        <v>0</v>
      </c>
      <c r="R53" s="187">
        <f>IF('נוסח ב'!R62=3,2,0)</f>
        <v>0</v>
      </c>
      <c r="S53" s="187">
        <f>IF('נוסח ב'!S62="נכון",3,IF('נוסח ב'!S62="חלקי",2,0))</f>
        <v>0</v>
      </c>
      <c r="T53" s="187">
        <f>IF('נוסח ב'!T62=2,2,0)</f>
        <v>0</v>
      </c>
      <c r="U53" s="188">
        <f>IF('נוסח ב'!U62="נכון",2,IF('נוסח ב'!U62="חלקי",1,0))</f>
        <v>0</v>
      </c>
      <c r="V53" s="188">
        <f>IF('נוסח ב'!V62="נכון",3,IF('נוסח ב'!V62="חלקי - 2 נקודות",2,IF('נוסח ב'!V62="חלקי - נקודה 1",1,0)))</f>
        <v>0</v>
      </c>
      <c r="W53" s="187">
        <f>IF('נוסח ב'!W62="3 תשובות נכונות",3,IF('נוסח ב'!W62="2 תשובות נכונות",2,IF('נוסח ב'!W62="תשובה נכונה אחת",1,0)))</f>
        <v>0</v>
      </c>
      <c r="X53" s="187">
        <f>IF('נוסח ב'!X62="נכון",3,IF('נוסח ב'!X62="חלקי",1,0))</f>
        <v>0</v>
      </c>
      <c r="Y53" s="189">
        <f>IF('נוסח ב'!Y62="צוינו 4 מרכיבים",4,IF('נוסח ב'!Y62="צוינו 3 מרכיבים",3,IF('נוסח ב'!Y62="צוינו 2 מרכיבים",2,IF('נוסח ב'!Y62="צוין מרכיב 1",1,0))))</f>
        <v>0</v>
      </c>
      <c r="Z53" s="242"/>
      <c r="AA53" s="190">
        <f>IF('נוסח ב'!AA62="נכון",2,0)</f>
        <v>0</v>
      </c>
      <c r="AB53" s="190">
        <f>IF('נוסח ב'!AB62="נכון",2,0)</f>
        <v>0</v>
      </c>
      <c r="AC53" s="191">
        <f>IF('נוסח ב'!AC62=1,2,0)</f>
        <v>0</v>
      </c>
      <c r="AD53" s="191">
        <f>IF('נוסח ב'!AD62="נכון",2,0)</f>
        <v>0</v>
      </c>
      <c r="AE53" s="191">
        <f>IF('נוסח ב'!AE62="נכון",3,IF('נוסח ב'!AE62="חלקי",1,0))</f>
        <v>0</v>
      </c>
      <c r="AF53" s="187">
        <f>IF('נוסח ב'!AF62=1,2,0)</f>
        <v>0</v>
      </c>
      <c r="AG53" s="187">
        <f>IF('נוסח ב'!AG62="נכון",3,IF('נוסח ב'!AG62="חלקי",1,0))</f>
        <v>0</v>
      </c>
      <c r="AH53" s="187">
        <f>IF('נוסח ב'!AH62=4,2,0)</f>
        <v>0</v>
      </c>
      <c r="AI53" s="187">
        <f>IF('נוסח ב'!AI62="נכון",3,IF('נוסח ב'!AI62="חלקי",2,0))</f>
        <v>0</v>
      </c>
      <c r="AJ53" s="187">
        <f>IF('נוסח ב'!AJ62="נכון",2,0)</f>
        <v>0</v>
      </c>
      <c r="AK53" s="188">
        <f>IF('נוסח ב'!AK62="נכון",3,IF('נוסח ב'!AK62="חלקי - 2 נקודות",2,IF('נוסח ב'!AK62="חלקי - נקודה 1",1,0)))</f>
        <v>0</v>
      </c>
      <c r="AL53" s="187">
        <f>IF('נוסח ב'!AL62="נכון",2,0)</f>
        <v>0</v>
      </c>
      <c r="AM53" s="187">
        <f>IF('נוסח ב'!AM62="נכון",3,IF('נוסח ב'!AM62="חלקי",2,0))</f>
        <v>0</v>
      </c>
      <c r="AN53" s="192">
        <f>IF('נוסח ב'!AN62=2,2,0)</f>
        <v>0</v>
      </c>
      <c r="AO53" s="192">
        <f>IF('נוסח ב'!AO62="נכון",3,IF('נוסח ב'!AO62="חלקי - 2 נקודות",2,IF('נוסח ב'!AO62="חלקי - נקודה 1",1,0)))</f>
        <v>0</v>
      </c>
      <c r="AP53" s="192">
        <f>IF('נוסח ב'!AP62="ד",2,0)</f>
        <v>0</v>
      </c>
      <c r="AQ53" s="192">
        <f>IF('נוסח ב'!AQ62="נכון",2,0)</f>
        <v>0</v>
      </c>
      <c r="AR53" s="193">
        <f t="shared" si="0"/>
        <v>0</v>
      </c>
      <c r="AS53" s="193">
        <f t="shared" si="1"/>
        <v>0</v>
      </c>
      <c r="AT53" s="193">
        <f t="shared" si="2"/>
        <v>0</v>
      </c>
      <c r="AU53" s="194">
        <f t="shared" si="3"/>
        <v>0</v>
      </c>
      <c r="AV53" s="195">
        <f t="shared" si="4"/>
        <v>0</v>
      </c>
      <c r="AW53" s="196">
        <f>'נוסח ב'!AS62</f>
        <v>0</v>
      </c>
      <c r="AX53" s="86">
        <f t="shared" si="5"/>
        <v>0</v>
      </c>
    </row>
    <row r="54" spans="1:50" x14ac:dyDescent="0.2">
      <c r="A54" s="2"/>
      <c r="B54" s="2"/>
      <c r="C54" s="2"/>
      <c r="D54" s="11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43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151"/>
      <c r="AN54" s="151"/>
      <c r="AO54" s="151"/>
      <c r="AP54" s="151"/>
      <c r="AQ54" s="151"/>
      <c r="AR54" s="151"/>
      <c r="AS54" s="151"/>
      <c r="AT54" s="2"/>
      <c r="AU54" s="117"/>
      <c r="AV54" s="117"/>
      <c r="AW54" s="2"/>
      <c r="AX54" s="2"/>
    </row>
    <row r="55" spans="1:50" ht="25.5" customHeight="1" x14ac:dyDescent="0.2">
      <c r="A55" s="2"/>
      <c r="B55" s="29"/>
      <c r="C55" s="223" t="s">
        <v>195</v>
      </c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5"/>
      <c r="Z55" s="243"/>
      <c r="AA55" s="157" t="s">
        <v>194</v>
      </c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256" t="s">
        <v>196</v>
      </c>
      <c r="AS55" s="256" t="s">
        <v>197</v>
      </c>
      <c r="AT55" s="256" t="s">
        <v>127</v>
      </c>
      <c r="AU55" s="250" t="s">
        <v>125</v>
      </c>
      <c r="AV55" s="264" t="s">
        <v>198</v>
      </c>
      <c r="AW55" s="262" t="s">
        <v>152</v>
      </c>
      <c r="AX55" s="258" t="s">
        <v>33</v>
      </c>
    </row>
    <row r="56" spans="1:50" s="16" customFormat="1" ht="48.75" customHeight="1" x14ac:dyDescent="0.2">
      <c r="A56" s="12"/>
      <c r="B56" s="13" t="s">
        <v>16</v>
      </c>
      <c r="C56" s="64" t="s">
        <v>88</v>
      </c>
      <c r="D56" s="64" t="s">
        <v>128</v>
      </c>
      <c r="E56" s="64">
        <v>2</v>
      </c>
      <c r="F56" s="64">
        <v>3</v>
      </c>
      <c r="G56" s="64">
        <v>4</v>
      </c>
      <c r="H56" s="64" t="s">
        <v>79</v>
      </c>
      <c r="I56" s="64" t="s">
        <v>80</v>
      </c>
      <c r="J56" s="64" t="s">
        <v>103</v>
      </c>
      <c r="K56" s="64" t="s">
        <v>104</v>
      </c>
      <c r="L56" s="64" t="s">
        <v>159</v>
      </c>
      <c r="M56" s="64" t="s">
        <v>93</v>
      </c>
      <c r="N56" s="64" t="s">
        <v>94</v>
      </c>
      <c r="O56" s="64" t="s">
        <v>210</v>
      </c>
      <c r="P56" s="64" t="s">
        <v>211</v>
      </c>
      <c r="Q56" s="64" t="s">
        <v>212</v>
      </c>
      <c r="R56" s="64" t="s">
        <v>75</v>
      </c>
      <c r="S56" s="64" t="s">
        <v>162</v>
      </c>
      <c r="T56" s="102" t="s">
        <v>163</v>
      </c>
      <c r="U56" s="102" t="s">
        <v>164</v>
      </c>
      <c r="V56" s="102" t="s">
        <v>107</v>
      </c>
      <c r="W56" s="102" t="s">
        <v>108</v>
      </c>
      <c r="X56" s="64" t="s">
        <v>109</v>
      </c>
      <c r="Y56" s="64" t="s">
        <v>110</v>
      </c>
      <c r="Z56" s="242"/>
      <c r="AA56" s="64">
        <v>11</v>
      </c>
      <c r="AB56" s="102" t="s">
        <v>73</v>
      </c>
      <c r="AC56" s="102" t="s">
        <v>74</v>
      </c>
      <c r="AD56" s="102" t="s">
        <v>113</v>
      </c>
      <c r="AE56" s="102" t="s">
        <v>114</v>
      </c>
      <c r="AF56" s="102" t="s">
        <v>165</v>
      </c>
      <c r="AG56" s="102" t="s">
        <v>166</v>
      </c>
      <c r="AH56" s="102" t="s">
        <v>118</v>
      </c>
      <c r="AI56" s="102" t="s">
        <v>119</v>
      </c>
      <c r="AJ56" s="102" t="s">
        <v>153</v>
      </c>
      <c r="AK56" s="102" t="s">
        <v>154</v>
      </c>
      <c r="AL56" s="102" t="s">
        <v>155</v>
      </c>
      <c r="AM56" s="102" t="s">
        <v>213</v>
      </c>
      <c r="AN56" s="102" t="s">
        <v>214</v>
      </c>
      <c r="AO56" s="102" t="s">
        <v>215</v>
      </c>
      <c r="AP56" s="102" t="s">
        <v>216</v>
      </c>
      <c r="AQ56" s="102" t="s">
        <v>217</v>
      </c>
      <c r="AR56" s="257"/>
      <c r="AS56" s="257"/>
      <c r="AT56" s="257"/>
      <c r="AU56" s="251"/>
      <c r="AV56" s="265"/>
      <c r="AW56" s="263"/>
      <c r="AX56" s="259"/>
    </row>
    <row r="57" spans="1:50" s="16" customFormat="1" ht="18" x14ac:dyDescent="0.2">
      <c r="A57" s="12"/>
      <c r="B57" s="123" t="s">
        <v>35</v>
      </c>
      <c r="C57" s="90">
        <v>2</v>
      </c>
      <c r="D57" s="90">
        <v>3</v>
      </c>
      <c r="E57" s="90">
        <v>2</v>
      </c>
      <c r="F57" s="90">
        <v>2</v>
      </c>
      <c r="G57" s="90">
        <v>3</v>
      </c>
      <c r="H57" s="90">
        <v>3</v>
      </c>
      <c r="I57" s="90">
        <v>3</v>
      </c>
      <c r="J57" s="90">
        <v>2</v>
      </c>
      <c r="K57" s="90">
        <v>2</v>
      </c>
      <c r="L57" s="90">
        <v>3</v>
      </c>
      <c r="M57" s="90">
        <v>2</v>
      </c>
      <c r="N57" s="90">
        <v>3</v>
      </c>
      <c r="O57" s="90">
        <v>3</v>
      </c>
      <c r="P57" s="90">
        <v>2</v>
      </c>
      <c r="Q57" s="90">
        <v>3</v>
      </c>
      <c r="R57" s="90">
        <v>2</v>
      </c>
      <c r="S57" s="90">
        <v>3</v>
      </c>
      <c r="T57" s="90">
        <v>2</v>
      </c>
      <c r="U57" s="90">
        <v>2</v>
      </c>
      <c r="V57" s="90">
        <v>3</v>
      </c>
      <c r="W57" s="90">
        <v>3</v>
      </c>
      <c r="X57" s="90">
        <v>3</v>
      </c>
      <c r="Y57" s="90">
        <v>4</v>
      </c>
      <c r="Z57" s="243"/>
      <c r="AA57" s="90">
        <v>2</v>
      </c>
      <c r="AB57" s="165">
        <v>2</v>
      </c>
      <c r="AC57" s="165">
        <v>2</v>
      </c>
      <c r="AD57" s="165">
        <v>2</v>
      </c>
      <c r="AE57" s="165">
        <v>3</v>
      </c>
      <c r="AF57" s="90">
        <v>2</v>
      </c>
      <c r="AG57" s="90">
        <v>3</v>
      </c>
      <c r="AH57" s="90">
        <v>2</v>
      </c>
      <c r="AI57" s="90">
        <v>3</v>
      </c>
      <c r="AJ57" s="90">
        <v>2</v>
      </c>
      <c r="AK57" s="90">
        <v>3</v>
      </c>
      <c r="AL57" s="90">
        <v>2</v>
      </c>
      <c r="AM57" s="90">
        <v>3</v>
      </c>
      <c r="AN57" s="90">
        <v>2</v>
      </c>
      <c r="AO57" s="90">
        <v>3</v>
      </c>
      <c r="AP57" s="90">
        <v>2</v>
      </c>
      <c r="AQ57" s="90">
        <v>2</v>
      </c>
      <c r="AR57" s="90">
        <v>17</v>
      </c>
      <c r="AS57" s="90">
        <v>26</v>
      </c>
      <c r="AT57" s="90">
        <v>17</v>
      </c>
      <c r="AU57" s="90">
        <f>SUM(AR57:AT57)</f>
        <v>60</v>
      </c>
      <c r="AV57" s="165">
        <v>40</v>
      </c>
      <c r="AW57" s="198">
        <v>3</v>
      </c>
      <c r="AX57" s="90">
        <v>100</v>
      </c>
    </row>
    <row r="58" spans="1:50" s="27" customFormat="1" x14ac:dyDescent="0.2">
      <c r="A58" s="24"/>
      <c r="B58" s="121" t="s">
        <v>36</v>
      </c>
      <c r="C58" s="87">
        <f>IF('נוסח ב'!C89&gt;0,SUMIF(C9:C53,"&gt;=0")/'נוסח ב'!C89,0)</f>
        <v>0</v>
      </c>
      <c r="D58" s="87">
        <f>IF('נוסח ב'!D89&gt;0,SUMIF(D9:D53,"&gt;=0")/'נוסח ב'!D89,0)</f>
        <v>0</v>
      </c>
      <c r="E58" s="87">
        <f>IF('נוסח ב'!E89&gt;0,SUMIF(E9:E53,"&gt;=0")/'נוסח ב'!E89,0)</f>
        <v>0</v>
      </c>
      <c r="F58" s="87">
        <f>IF('נוסח ב'!F89&gt;0,SUMIF(F9:F53,"&gt;=0")/'נוסח ב'!F89,0)</f>
        <v>0</v>
      </c>
      <c r="G58" s="87">
        <f>IF('נוסח ב'!G89&gt;0,SUMIF(G9:G53,"&gt;=0")/'נוסח ב'!G89,0)</f>
        <v>0</v>
      </c>
      <c r="H58" s="87">
        <f>IF('נוסח ב'!H89&gt;0,SUMIF(H9:H53,"&gt;=0")/'נוסח ב'!H89,0)</f>
        <v>0</v>
      </c>
      <c r="I58" s="87">
        <f>IF('נוסח ב'!I89&gt;0,SUMIF(I9:I53,"&gt;=0")/'נוסח ב'!I89,0)</f>
        <v>0</v>
      </c>
      <c r="J58" s="87">
        <f>IF('נוסח ב'!J89&gt;0,SUMIF(J9:J53,"&gt;=0")/'נוסח ב'!J89,0)</f>
        <v>0</v>
      </c>
      <c r="K58" s="87">
        <f>IF('נוסח ב'!K89&gt;0,SUMIF(K9:K53,"&gt;=0")/'נוסח ב'!K89,0)</f>
        <v>0</v>
      </c>
      <c r="L58" s="87">
        <f>IF('נוסח ב'!L89&gt;0,SUMIF(L9:L53,"&gt;=0")/'נוסח ב'!L89,0)</f>
        <v>0</v>
      </c>
      <c r="M58" s="87">
        <f>IF('נוסח ב'!M89&gt;0,SUMIF(M9:M53,"&gt;=0")/'נוסח ב'!M89,0)</f>
        <v>0</v>
      </c>
      <c r="N58" s="87">
        <f>IF('נוסח ב'!N89&gt;0,SUMIF(N9:N53,"&gt;=0")/'נוסח ב'!N89,0)</f>
        <v>0</v>
      </c>
      <c r="O58" s="87">
        <f>IF('נוסח ב'!O89&gt;0,SUMIF(O9:O53,"&gt;=0")/'נוסח ב'!O89,0)</f>
        <v>0</v>
      </c>
      <c r="P58" s="87">
        <f>IF('נוסח ב'!P89&gt;0,SUMIF(P9:P53,"&gt;=0")/'נוסח ב'!P89,0)</f>
        <v>0</v>
      </c>
      <c r="Q58" s="87">
        <f>IF('נוסח ב'!Q89&gt;0,SUMIF(Q9:Q53,"&gt;=0")/'נוסח ב'!Q89,0)</f>
        <v>0</v>
      </c>
      <c r="R58" s="87">
        <f>IF('נוסח ב'!R89&gt;0,SUMIF(R9:R53,"&gt;=0")/'נוסח ב'!R89,0)</f>
        <v>0</v>
      </c>
      <c r="S58" s="87">
        <f>IF('נוסח ב'!S89&gt;0,SUMIF(S9:S53,"&gt;=0")/'נוסח ב'!S89,0)</f>
        <v>0</v>
      </c>
      <c r="T58" s="87">
        <f>IF('נוסח ב'!T89&gt;0,SUMIF(T9:T53,"&gt;=0")/'נוסח ב'!T89,0)</f>
        <v>0</v>
      </c>
      <c r="U58" s="87">
        <f>IF('נוסח ב'!U89&gt;0,SUMIF(U9:U53,"&gt;=0")/'נוסח ב'!U89,0)</f>
        <v>0</v>
      </c>
      <c r="V58" s="87">
        <f>IF('נוסח ב'!V89&gt;0,SUMIF(V9:V53,"&gt;=0")/'נוסח ב'!V89,0)</f>
        <v>0</v>
      </c>
      <c r="W58" s="87">
        <f>IF('נוסח ב'!W89&gt;0,SUMIF(W9:W53,"&gt;=0")/'נוסח ב'!W89,0)</f>
        <v>0</v>
      </c>
      <c r="X58" s="87">
        <f>IF('נוסח ב'!X89&gt;0,SUMIF(X9:X53,"&gt;=0")/'נוסח ב'!X89,0)</f>
        <v>0</v>
      </c>
      <c r="Y58" s="87">
        <f>IF('נוסח ב'!Y89&gt;0,SUMIF(Y9:Y53,"&gt;=0")/'נוסח ב'!Y89,0)</f>
        <v>0</v>
      </c>
      <c r="Z58" s="243"/>
      <c r="AA58" s="87">
        <f>IF('נוסח ב'!AA89&gt;0,SUMIF(AA9:AA53,"&gt;=0")/'נוסח ב'!AA89,0)</f>
        <v>0</v>
      </c>
      <c r="AB58" s="87">
        <f>IF('נוסח ב'!AB89&gt;0,SUMIF(AB9:AB53,"&gt;=0")/'נוסח ב'!AB89,0)</f>
        <v>0</v>
      </c>
      <c r="AC58" s="87">
        <f>IF('נוסח ב'!AC89&gt;0,SUMIF(AC9:AC53,"&gt;=0")/'נוסח ב'!AC89,0)</f>
        <v>0</v>
      </c>
      <c r="AD58" s="87">
        <f>IF('נוסח ב'!AD89&gt;0,SUMIF(AD9:AD53,"&gt;=0")/'נוסח ב'!AD89,0)</f>
        <v>0</v>
      </c>
      <c r="AE58" s="87">
        <f>IF('נוסח ב'!AE89&gt;0,SUMIF(AE9:AE53,"&gt;=0")/'נוסח ב'!AE89,0)</f>
        <v>0</v>
      </c>
      <c r="AF58" s="87">
        <f>IF('נוסח ב'!AF89&gt;0,SUMIF(AF9:AF53,"&gt;=0")/'נוסח ב'!AF89,0)</f>
        <v>0</v>
      </c>
      <c r="AG58" s="87">
        <f>IF('נוסח ב'!AG89&gt;0,SUMIF(AG9:AG53,"&gt;=0")/'נוסח ב'!AG89,0)</f>
        <v>0</v>
      </c>
      <c r="AH58" s="87">
        <f>IF('נוסח ב'!AH89&gt;0,SUMIF(AH9:AH53,"&gt;=0")/'נוסח ב'!AH89,0)</f>
        <v>0</v>
      </c>
      <c r="AI58" s="87">
        <f>IF('נוסח ב'!AI89&gt;0,SUMIF(AI9:AI53,"&gt;=0")/'נוסח ב'!AI89,0)</f>
        <v>0</v>
      </c>
      <c r="AJ58" s="87">
        <f>IF('נוסח ב'!AJ89&gt;0,SUMIF(AJ9:AJ53,"&gt;=0")/'נוסח ב'!AJ89,0)</f>
        <v>0</v>
      </c>
      <c r="AK58" s="87">
        <f>IF('נוסח ב'!AK89&gt;0,SUMIF(AK9:AK53,"&gt;=0")/'נוסח ב'!AK89,0)</f>
        <v>0</v>
      </c>
      <c r="AL58" s="87">
        <f>IF('נוסח ב'!AL89&gt;0,SUMIF(AL9:AL53,"&gt;=0")/'נוסח ב'!AL89,0)</f>
        <v>0</v>
      </c>
      <c r="AM58" s="87">
        <f>IF('נוסח ב'!AM89&gt;0,SUMIF(AM9:AM53,"&gt;=0")/'נוסח ב'!AM89,0)</f>
        <v>0</v>
      </c>
      <c r="AN58" s="87">
        <f>IF('נוסח ב'!AN89&gt;0,SUMIF(AN9:AN53,"&gt;=0")/'נוסח ב'!AN89,0)</f>
        <v>0</v>
      </c>
      <c r="AO58" s="87">
        <f>IF('נוסח ב'!AO89&gt;0,SUMIF(AO9:AO53,"&gt;=0")/'נוסח ב'!AO89,0)</f>
        <v>0</v>
      </c>
      <c r="AP58" s="87">
        <f>IF('נוסח ב'!AP89&gt;0,SUMIF(AP9:AP53,"&gt;=0")/'נוסח ב'!AP89,0)</f>
        <v>0</v>
      </c>
      <c r="AQ58" s="87">
        <f>IF('נוסח ב'!AQ89&gt;0,SUMIF(AQ9:AQ53,"&gt;=0")/'נוסח ב'!AQ89,0)</f>
        <v>0</v>
      </c>
      <c r="AR58" s="199" t="e">
        <f>SUM(AR9:AR53)/'נוסח ב'!$C$89</f>
        <v>#DIV/0!</v>
      </c>
      <c r="AS58" s="199" t="e">
        <f>SUM(AS9:AS53)/'נוסח ב'!$C$89</f>
        <v>#DIV/0!</v>
      </c>
      <c r="AT58" s="199" t="e">
        <f>SUM(AT9:AT53)/'נוסח ב'!$C$89</f>
        <v>#DIV/0!</v>
      </c>
      <c r="AU58" s="200" t="e">
        <f>SUM(AU9:AU53)/'נוסח ב'!$C$89</f>
        <v>#DIV/0!</v>
      </c>
      <c r="AV58" s="195" t="e">
        <f>SUM(AV9:AV53)/'נוסח ב'!$C$89</f>
        <v>#DIV/0!</v>
      </c>
      <c r="AW58" s="198" t="e">
        <f>SUM(AW9:AW53)/'נוסח ב'!C89</f>
        <v>#DIV/0!</v>
      </c>
      <c r="AX58" s="124" t="e">
        <f>SUM(AR58:AT58,AV58:AV58)</f>
        <v>#DIV/0!</v>
      </c>
    </row>
    <row r="59" spans="1:50" s="122" customFormat="1" ht="28.5" customHeight="1" x14ac:dyDescent="0.2">
      <c r="A59" s="120"/>
      <c r="B59" s="121" t="s">
        <v>37</v>
      </c>
      <c r="C59" s="31">
        <f t="shared" ref="C59:Y59" si="6">C58/(C57)</f>
        <v>0</v>
      </c>
      <c r="D59" s="31">
        <f t="shared" si="6"/>
        <v>0</v>
      </c>
      <c r="E59" s="31">
        <f t="shared" si="6"/>
        <v>0</v>
      </c>
      <c r="F59" s="31">
        <f t="shared" si="6"/>
        <v>0</v>
      </c>
      <c r="G59" s="31">
        <f t="shared" si="6"/>
        <v>0</v>
      </c>
      <c r="H59" s="31">
        <f t="shared" si="6"/>
        <v>0</v>
      </c>
      <c r="I59" s="31">
        <f t="shared" si="6"/>
        <v>0</v>
      </c>
      <c r="J59" s="31">
        <f t="shared" si="6"/>
        <v>0</v>
      </c>
      <c r="K59" s="31">
        <f t="shared" si="6"/>
        <v>0</v>
      </c>
      <c r="L59" s="31">
        <f t="shared" si="6"/>
        <v>0</v>
      </c>
      <c r="M59" s="31">
        <f t="shared" si="6"/>
        <v>0</v>
      </c>
      <c r="N59" s="31">
        <f t="shared" si="6"/>
        <v>0</v>
      </c>
      <c r="O59" s="31">
        <f t="shared" si="6"/>
        <v>0</v>
      </c>
      <c r="P59" s="31">
        <f t="shared" si="6"/>
        <v>0</v>
      </c>
      <c r="Q59" s="31">
        <f t="shared" si="6"/>
        <v>0</v>
      </c>
      <c r="R59" s="31">
        <f t="shared" si="6"/>
        <v>0</v>
      </c>
      <c r="S59" s="31">
        <f t="shared" si="6"/>
        <v>0</v>
      </c>
      <c r="T59" s="31">
        <f t="shared" si="6"/>
        <v>0</v>
      </c>
      <c r="U59" s="31">
        <f t="shared" si="6"/>
        <v>0</v>
      </c>
      <c r="V59" s="31">
        <f t="shared" si="6"/>
        <v>0</v>
      </c>
      <c r="W59" s="31">
        <f t="shared" si="6"/>
        <v>0</v>
      </c>
      <c r="X59" s="31">
        <f t="shared" si="6"/>
        <v>0</v>
      </c>
      <c r="Y59" s="31">
        <f t="shared" si="6"/>
        <v>0</v>
      </c>
      <c r="Z59" s="242"/>
      <c r="AA59" s="31">
        <f t="shared" ref="AA59:AQ59" si="7">AA58/(AA57)</f>
        <v>0</v>
      </c>
      <c r="AB59" s="31">
        <f t="shared" si="7"/>
        <v>0</v>
      </c>
      <c r="AC59" s="31">
        <f t="shared" si="7"/>
        <v>0</v>
      </c>
      <c r="AD59" s="31">
        <f t="shared" si="7"/>
        <v>0</v>
      </c>
      <c r="AE59" s="31">
        <f t="shared" si="7"/>
        <v>0</v>
      </c>
      <c r="AF59" s="31">
        <f t="shared" si="7"/>
        <v>0</v>
      </c>
      <c r="AG59" s="31">
        <f t="shared" si="7"/>
        <v>0</v>
      </c>
      <c r="AH59" s="31">
        <f t="shared" si="7"/>
        <v>0</v>
      </c>
      <c r="AI59" s="31">
        <f t="shared" si="7"/>
        <v>0</v>
      </c>
      <c r="AJ59" s="31">
        <f t="shared" si="7"/>
        <v>0</v>
      </c>
      <c r="AK59" s="31">
        <f t="shared" si="7"/>
        <v>0</v>
      </c>
      <c r="AL59" s="31">
        <f t="shared" si="7"/>
        <v>0</v>
      </c>
      <c r="AM59" s="31">
        <f t="shared" si="7"/>
        <v>0</v>
      </c>
      <c r="AN59" s="31">
        <f t="shared" si="7"/>
        <v>0</v>
      </c>
      <c r="AO59" s="31">
        <f t="shared" si="7"/>
        <v>0</v>
      </c>
      <c r="AP59" s="31">
        <f t="shared" si="7"/>
        <v>0</v>
      </c>
      <c r="AQ59" s="31">
        <f t="shared" si="7"/>
        <v>0</v>
      </c>
      <c r="AR59" s="204" t="e">
        <f t="shared" ref="AR59:AS59" si="8">AR58/AR57</f>
        <v>#DIV/0!</v>
      </c>
      <c r="AS59" s="204" t="e">
        <f t="shared" si="8"/>
        <v>#DIV/0!</v>
      </c>
      <c r="AT59" s="204" t="e">
        <f>AT58/AT57</f>
        <v>#DIV/0!</v>
      </c>
      <c r="AU59" s="205" t="e">
        <f>AU58/AU57</f>
        <v>#DIV/0!</v>
      </c>
      <c r="AV59" s="206" t="e">
        <f t="shared" ref="AV59" si="9">AV58/AV57</f>
        <v>#DIV/0!</v>
      </c>
      <c r="AW59" s="206" t="e">
        <f>AW58/AW57</f>
        <v>#DIV/0!</v>
      </c>
      <c r="AX59" s="143" t="e">
        <f>AX58/AX57</f>
        <v>#DIV/0!</v>
      </c>
    </row>
    <row r="60" spans="1:50" s="27" customFormat="1" x14ac:dyDescent="0.2">
      <c r="A60" s="24"/>
      <c r="B60" s="121" t="s">
        <v>38</v>
      </c>
      <c r="C60" s="31" t="e">
        <f>COUNTIF(C9:C53,"=2")/('נוסח ב'!C89)</f>
        <v>#DIV/0!</v>
      </c>
      <c r="D60" s="31" t="e">
        <f>COUNTIF(D9:D53,"=3")/('נוסח ב'!D89)</f>
        <v>#DIV/0!</v>
      </c>
      <c r="E60" s="31" t="e">
        <f>COUNTIF(E9:E53,"=2")/('נוסח ב'!E89)</f>
        <v>#DIV/0!</v>
      </c>
      <c r="F60" s="31" t="e">
        <f>COUNTIF(F9:F53,"=2")/('נוסח ב'!F89)</f>
        <v>#DIV/0!</v>
      </c>
      <c r="G60" s="31" t="e">
        <f>COUNTIF(G9:G53,"=3")/('נוסח ב'!G89)</f>
        <v>#DIV/0!</v>
      </c>
      <c r="H60" s="31" t="e">
        <f>COUNTIF(H9:H53,"=3")/('נוסח ב'!H89)</f>
        <v>#DIV/0!</v>
      </c>
      <c r="I60" s="31" t="e">
        <f>COUNTIF(I9:I53,"=3")/('נוסח ב'!I89)</f>
        <v>#DIV/0!</v>
      </c>
      <c r="J60" s="31" t="e">
        <f>COUNTIF(J9:J53,"=2")/('נוסח ב'!J89)</f>
        <v>#DIV/0!</v>
      </c>
      <c r="K60" s="31" t="e">
        <f>COUNTIF(K9:K53,"=2")/('נוסח ב'!K89)</f>
        <v>#DIV/0!</v>
      </c>
      <c r="L60" s="31" t="e">
        <f>COUNTIF(L9:L53,"=3")/('נוסח ב'!L89)</f>
        <v>#DIV/0!</v>
      </c>
      <c r="M60" s="31" t="e">
        <f>COUNTIF(M9:M53,"=2")/('נוסח ב'!M89)</f>
        <v>#DIV/0!</v>
      </c>
      <c r="N60" s="31" t="e">
        <f>COUNTIF(N9:N53,"=3")/('נוסח ב'!N89)</f>
        <v>#DIV/0!</v>
      </c>
      <c r="O60" s="31" t="e">
        <f>COUNTIF(O9:O53,"=3")/('נוסח ב'!O89)</f>
        <v>#DIV/0!</v>
      </c>
      <c r="P60" s="31" t="e">
        <f>COUNTIF(P9:P53,"=2")/('נוסח ב'!P89)</f>
        <v>#DIV/0!</v>
      </c>
      <c r="Q60" s="31" t="e">
        <f>COUNTIF(Q9:Q53,"=3")/('נוסח ב'!Q89)</f>
        <v>#DIV/0!</v>
      </c>
      <c r="R60" s="31" t="e">
        <f>COUNTIF(R9:R53,"=2")/('נוסח ב'!R89)</f>
        <v>#DIV/0!</v>
      </c>
      <c r="S60" s="31" t="e">
        <f>COUNTIF(S9:S53,"=3")/('נוסח ב'!S89)</f>
        <v>#DIV/0!</v>
      </c>
      <c r="T60" s="31" t="e">
        <f>COUNTIF(T9:T53,"=2")/('נוסח ב'!T89)</f>
        <v>#DIV/0!</v>
      </c>
      <c r="U60" s="31" t="e">
        <f>COUNTIF(U9:U53,"=2")/('נוסח ב'!U89)</f>
        <v>#DIV/0!</v>
      </c>
      <c r="V60" s="31" t="e">
        <f>COUNTIF(V9:V53,"=3")/('נוסח ב'!V89)</f>
        <v>#DIV/0!</v>
      </c>
      <c r="W60" s="31" t="e">
        <f>COUNTIF(W9:W53,"=3")/('נוסח ב'!W89)</f>
        <v>#DIV/0!</v>
      </c>
      <c r="X60" s="31" t="e">
        <f>COUNTIF(X9:X53,"=3")/('נוסח ב'!X89)</f>
        <v>#DIV/0!</v>
      </c>
      <c r="Y60" s="31" t="e">
        <f>COUNTIF(Y9:Y53,"=4")/('נוסח ב'!Y89)</f>
        <v>#DIV/0!</v>
      </c>
      <c r="Z60" s="243"/>
      <c r="AA60" s="31" t="e">
        <f>COUNTIF(AA9:AA53,"=2")/('נוסח ב'!AA89)</f>
        <v>#DIV/0!</v>
      </c>
      <c r="AB60" s="31" t="e">
        <f>COUNTIF(AB9:AB53,"=2")/('נוסח ב'!AB89)</f>
        <v>#DIV/0!</v>
      </c>
      <c r="AC60" s="31" t="e">
        <f>COUNTIF(AC9:AC53,"=2")/('נוסח ב'!AC89)</f>
        <v>#DIV/0!</v>
      </c>
      <c r="AD60" s="31" t="e">
        <f>COUNTIF(AD9:AD53,"=2")/('נוסח ב'!AD89)</f>
        <v>#DIV/0!</v>
      </c>
      <c r="AE60" s="31" t="e">
        <f>COUNTIF(AE9:AE53,"=3")/('נוסח ב'!AE89)</f>
        <v>#DIV/0!</v>
      </c>
      <c r="AF60" s="31" t="e">
        <f>COUNTIF(AF9:AF53,"=2")/('נוסח ב'!AF89)</f>
        <v>#DIV/0!</v>
      </c>
      <c r="AG60" s="31" t="e">
        <f>COUNTIF(AG9:AG53,"=3")/('נוסח ב'!AG89)</f>
        <v>#DIV/0!</v>
      </c>
      <c r="AH60" s="31" t="e">
        <f>COUNTIF(AH9:AH53,"=2")/('נוסח ב'!AH89)</f>
        <v>#DIV/0!</v>
      </c>
      <c r="AI60" s="31" t="e">
        <f>COUNTIF(AI9:AI53,"=3")/('נוסח ב'!AI89)</f>
        <v>#DIV/0!</v>
      </c>
      <c r="AJ60" s="31" t="e">
        <f>COUNTIF(AJ9:AJ53,"=2")/('נוסח ב'!AJ89)</f>
        <v>#DIV/0!</v>
      </c>
      <c r="AK60" s="31" t="e">
        <f>COUNTIF(AK9:AK53,"=3")/('נוסח ב'!AK89)</f>
        <v>#DIV/0!</v>
      </c>
      <c r="AL60" s="31" t="e">
        <f>COUNTIF(AL9:AL53,"=2")/('נוסח ב'!AL89)</f>
        <v>#DIV/0!</v>
      </c>
      <c r="AM60" s="31" t="e">
        <f>COUNTIF(AM9:AM53,"=3")/('נוסח ב'!AM89)</f>
        <v>#DIV/0!</v>
      </c>
      <c r="AN60" s="31" t="e">
        <f>COUNTIF(AN9:AN53,"=2")/('נוסח ב'!AN89)</f>
        <v>#DIV/0!</v>
      </c>
      <c r="AO60" s="31" t="e">
        <f>COUNTIF(AO9:AO53,"=3")/('נוסח ב'!AO89)</f>
        <v>#DIV/0!</v>
      </c>
      <c r="AP60" s="31" t="e">
        <f>COUNTIF(AP9:AP53,"=2")/('נוסח ב'!AP89)</f>
        <v>#DIV/0!</v>
      </c>
      <c r="AQ60" s="31" t="e">
        <f>COUNTIF(AQ9:AQ53,"=2")/('נוסח ב'!AQ89)</f>
        <v>#DIV/0!</v>
      </c>
      <c r="AR60" s="204" t="e">
        <f>SUM(C60:G60,R60:S60)/7</f>
        <v>#DIV/0!</v>
      </c>
      <c r="AS60" s="204" t="e">
        <f>SUM(H60:Q60)/10</f>
        <v>#DIV/0!</v>
      </c>
      <c r="AT60" s="204" t="e">
        <f>SUM(T60:Y60)/6</f>
        <v>#DIV/0!</v>
      </c>
      <c r="AU60" s="207" t="e">
        <f>SUM(C60:Y60)/23</f>
        <v>#DIV/0!</v>
      </c>
      <c r="AV60" s="206" t="e">
        <f>SUM(AA60:AQ60)/17</f>
        <v>#DIV/0!</v>
      </c>
      <c r="AW60" s="206" t="e">
        <f>AW58/AW57</f>
        <v>#DIV/0!</v>
      </c>
      <c r="AX60" s="143" t="e">
        <f>SUM(C60:Y60,AA60:AQ60)/40</f>
        <v>#DIV/0!</v>
      </c>
    </row>
    <row r="61" spans="1:50" s="27" customFormat="1" x14ac:dyDescent="0.2">
      <c r="A61" s="24"/>
      <c r="B61" s="25"/>
      <c r="C61" s="25"/>
      <c r="D61" s="186"/>
      <c r="E61" s="25"/>
      <c r="F61" s="25"/>
      <c r="G61" s="25"/>
      <c r="H61" s="25"/>
      <c r="I61" s="25"/>
      <c r="J61" s="25"/>
      <c r="K61" s="25"/>
      <c r="L61" s="25"/>
      <c r="M61" s="25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4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08"/>
      <c r="AX61" s="117"/>
    </row>
    <row r="62" spans="1:50" s="27" customFormat="1" x14ac:dyDescent="0.2">
      <c r="A62" s="24"/>
      <c r="B62" s="25"/>
      <c r="C62" s="25"/>
      <c r="D62" s="171"/>
      <c r="E62" s="25"/>
      <c r="F62" s="25"/>
      <c r="G62" s="25"/>
      <c r="H62" s="25"/>
      <c r="I62" s="25"/>
      <c r="J62" s="25"/>
      <c r="K62" s="25"/>
      <c r="L62" s="25"/>
      <c r="M62" s="25"/>
      <c r="AW62" s="128"/>
      <c r="AX62" s="57"/>
    </row>
    <row r="63" spans="1:50" s="27" customFormat="1" x14ac:dyDescent="0.2">
      <c r="A63" s="24"/>
      <c r="B63" s="25"/>
      <c r="C63" s="25"/>
      <c r="D63" s="171"/>
      <c r="E63" s="25"/>
      <c r="F63" s="25"/>
      <c r="G63" s="25"/>
      <c r="H63" s="25"/>
      <c r="I63" s="25"/>
      <c r="J63" s="25"/>
      <c r="K63" s="25"/>
      <c r="L63" s="25"/>
      <c r="M63" s="25"/>
      <c r="AW63" s="128"/>
      <c r="AX63" s="57"/>
    </row>
    <row r="64" spans="1:50" s="27" customFormat="1" x14ac:dyDescent="0.2">
      <c r="A64" s="24"/>
      <c r="B64" s="25"/>
      <c r="C64" s="25"/>
      <c r="D64" s="171"/>
      <c r="E64" s="25"/>
      <c r="F64" s="25"/>
      <c r="G64" s="25"/>
      <c r="H64" s="25"/>
      <c r="I64" s="25"/>
      <c r="J64" s="25"/>
      <c r="K64" s="25"/>
      <c r="L64" s="25"/>
      <c r="M64" s="25"/>
      <c r="AW64" s="128"/>
      <c r="AX64" s="57"/>
    </row>
    <row r="65" spans="1:50" s="27" customFormat="1" x14ac:dyDescent="0.2">
      <c r="A65" s="24"/>
      <c r="B65" s="25"/>
      <c r="C65" s="25"/>
      <c r="D65" s="171"/>
      <c r="E65" s="25"/>
      <c r="F65" s="25"/>
      <c r="G65" s="25"/>
      <c r="H65" s="25"/>
      <c r="I65" s="25"/>
      <c r="J65" s="25"/>
      <c r="K65" s="25"/>
      <c r="L65" s="25"/>
      <c r="M65" s="25"/>
      <c r="AW65" s="128"/>
      <c r="AX65" s="57"/>
    </row>
    <row r="66" spans="1:50" s="27" customFormat="1" x14ac:dyDescent="0.2">
      <c r="A66" s="24"/>
      <c r="B66" s="21"/>
      <c r="C66" s="21"/>
      <c r="D66" s="23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128"/>
      <c r="AX66" s="94"/>
    </row>
    <row r="67" spans="1:50" s="27" customFormat="1" x14ac:dyDescent="0.2">
      <c r="A67" s="210"/>
      <c r="B67" s="21"/>
      <c r="C67" s="21"/>
      <c r="D67" s="23"/>
      <c r="E67" s="21"/>
      <c r="F67" s="21"/>
      <c r="G67" s="21"/>
      <c r="H67" s="21"/>
      <c r="I67" s="21"/>
      <c r="J67" s="21"/>
      <c r="K67" s="21"/>
      <c r="L67" s="21"/>
      <c r="M67" s="21"/>
      <c r="AW67" s="128"/>
      <c r="AX67" s="94"/>
    </row>
    <row r="68" spans="1:50" s="27" customFormat="1" x14ac:dyDescent="0.2">
      <c r="A68" s="210"/>
      <c r="B68" s="21"/>
      <c r="C68" s="21"/>
      <c r="D68" s="23"/>
      <c r="E68" s="21"/>
      <c r="F68" s="21"/>
      <c r="G68" s="21"/>
      <c r="H68" s="21"/>
      <c r="I68" s="21"/>
      <c r="J68" s="21"/>
      <c r="K68" s="21"/>
      <c r="L68" s="21"/>
      <c r="M68" s="21"/>
      <c r="AW68" s="128"/>
      <c r="AX68" s="94"/>
    </row>
    <row r="69" spans="1:50" s="27" customFormat="1" x14ac:dyDescent="0.2">
      <c r="A69" s="210"/>
      <c r="B69" s="21"/>
      <c r="C69" s="21"/>
      <c r="D69" s="23"/>
      <c r="E69" s="21"/>
      <c r="F69" s="21"/>
      <c r="G69" s="21"/>
      <c r="H69" s="21"/>
      <c r="I69" s="21"/>
      <c r="J69" s="21"/>
      <c r="K69" s="21"/>
      <c r="L69" s="21"/>
      <c r="M69" s="21"/>
      <c r="AA69" s="23"/>
      <c r="AW69" s="128"/>
      <c r="AX69" s="94"/>
    </row>
    <row r="70" spans="1:50" s="27" customFormat="1" x14ac:dyDescent="0.2">
      <c r="A70" s="210"/>
      <c r="B70" s="21"/>
      <c r="C70" s="21"/>
      <c r="D70" s="23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3"/>
      <c r="W70" s="23"/>
      <c r="X70" s="23"/>
      <c r="AA70" s="23"/>
      <c r="AW70" s="128"/>
      <c r="AX70" s="94"/>
    </row>
    <row r="71" spans="1:50" s="27" customFormat="1" x14ac:dyDescent="0.2">
      <c r="A71" s="24"/>
      <c r="B71" s="21"/>
      <c r="C71" s="21"/>
      <c r="D71" s="23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3"/>
      <c r="W71" s="23"/>
      <c r="X71" s="23"/>
      <c r="Y71" s="23"/>
      <c r="Z71" s="23"/>
      <c r="AA71" s="23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128"/>
      <c r="AX71" s="94"/>
    </row>
    <row r="72" spans="1:50" s="27" customFormat="1" x14ac:dyDescent="0.2">
      <c r="A72" s="24"/>
      <c r="B72" s="21"/>
      <c r="C72" s="21"/>
      <c r="D72" s="23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3"/>
      <c r="W72" s="23"/>
      <c r="X72" s="23"/>
      <c r="Y72" s="23"/>
      <c r="Z72" s="23"/>
      <c r="AA72" s="23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128"/>
      <c r="AX72" s="94"/>
    </row>
    <row r="73" spans="1:50" s="27" customFormat="1" x14ac:dyDescent="0.2">
      <c r="A73" s="24"/>
      <c r="B73" s="21"/>
      <c r="C73" s="21"/>
      <c r="D73" s="23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3"/>
      <c r="W73" s="23"/>
      <c r="X73" s="23"/>
      <c r="Y73" s="23"/>
      <c r="Z73" s="23"/>
      <c r="AA73" s="23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128"/>
      <c r="AX73" s="94"/>
    </row>
    <row r="74" spans="1:50" s="27" customFormat="1" x14ac:dyDescent="0.2">
      <c r="A74" s="24"/>
      <c r="B74" s="21"/>
      <c r="C74" s="21"/>
      <c r="D74" s="23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3"/>
      <c r="W74" s="23"/>
      <c r="X74" s="23"/>
      <c r="Y74" s="23"/>
      <c r="Z74" s="23"/>
      <c r="AA74" s="23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128"/>
      <c r="AX74" s="94"/>
    </row>
    <row r="75" spans="1:50" s="27" customFormat="1" x14ac:dyDescent="0.2">
      <c r="A75" s="24"/>
      <c r="B75" s="24"/>
      <c r="C75" s="24"/>
      <c r="D75" s="118"/>
      <c r="E75" s="24"/>
      <c r="F75" s="24"/>
      <c r="G75" s="24"/>
      <c r="H75" s="24"/>
      <c r="I75" s="24"/>
      <c r="J75" s="24"/>
      <c r="K75" s="24"/>
      <c r="L75" s="24"/>
      <c r="M75" s="24"/>
      <c r="AW75" s="94"/>
      <c r="AX75" s="94"/>
    </row>
    <row r="76" spans="1:50" s="27" customFormat="1" ht="12.75" customHeight="1" x14ac:dyDescent="0.2">
      <c r="A76" s="24"/>
      <c r="B76" s="241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94"/>
      <c r="AX76" s="94"/>
    </row>
  </sheetData>
  <sheetProtection password="EA5E" sheet="1" objects="1" scenarios="1"/>
  <mergeCells count="39">
    <mergeCell ref="B2:AW2"/>
    <mergeCell ref="U3:AL3"/>
    <mergeCell ref="A5:B5"/>
    <mergeCell ref="C5:Y5"/>
    <mergeCell ref="AR5:AR6"/>
    <mergeCell ref="AS5:AS6"/>
    <mergeCell ref="AT5:AT6"/>
    <mergeCell ref="AU5:AU6"/>
    <mergeCell ref="AV5:AV6"/>
    <mergeCell ref="Z35:Z37"/>
    <mergeCell ref="AX5:AX6"/>
    <mergeCell ref="A6:B6"/>
    <mergeCell ref="Z8:Z9"/>
    <mergeCell ref="Z11:Z13"/>
    <mergeCell ref="Z14:Z16"/>
    <mergeCell ref="Z17:Z19"/>
    <mergeCell ref="Z20:Z22"/>
    <mergeCell ref="Z23:Z25"/>
    <mergeCell ref="Z26:Z28"/>
    <mergeCell ref="Z29:Z31"/>
    <mergeCell ref="Z32:Z34"/>
    <mergeCell ref="Z38:Z40"/>
    <mergeCell ref="Z41:Z43"/>
    <mergeCell ref="Z44:Z46"/>
    <mergeCell ref="Z47:Z49"/>
    <mergeCell ref="Z50:Z52"/>
    <mergeCell ref="B76:AL76"/>
    <mergeCell ref="C55:Y55"/>
    <mergeCell ref="AR55:AR56"/>
    <mergeCell ref="AS55:AS56"/>
    <mergeCell ref="AT55:AT56"/>
    <mergeCell ref="Z53:Z55"/>
    <mergeCell ref="AW55:AW56"/>
    <mergeCell ref="AX55:AX56"/>
    <mergeCell ref="Z56:Z58"/>
    <mergeCell ref="Z59:Z60"/>
    <mergeCell ref="A67:A70"/>
    <mergeCell ref="AU55:AU56"/>
    <mergeCell ref="AV55:AV56"/>
  </mergeCells>
  <dataValidations count="1">
    <dataValidation type="list" allowBlank="1" showInputMessage="1" showErrorMessage="1" sqref="A1:A4 A7:A28">
      <formula1>#REF!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rightToLeft="1" topLeftCell="A13" workbookViewId="0">
      <selection activeCell="K31" sqref="K31"/>
    </sheetView>
  </sheetViews>
  <sheetFormatPr defaultRowHeight="12.75" x14ac:dyDescent="0.2"/>
  <cols>
    <col min="1" max="1" width="3.7109375" bestFit="1" customWidth="1"/>
    <col min="2" max="2" width="18.5703125" customWidth="1"/>
    <col min="3" max="3" width="10.7109375" bestFit="1" customWidth="1"/>
    <col min="4" max="4" width="10.7109375" customWidth="1"/>
    <col min="5" max="5" width="7" style="57" customWidth="1"/>
    <col min="6" max="6" width="16.7109375" customWidth="1"/>
    <col min="7" max="7" width="9.28515625" customWidth="1"/>
    <col min="9" max="9" width="17.28515625" customWidth="1"/>
    <col min="10" max="10" width="8.140625" bestFit="1" customWidth="1"/>
    <col min="11" max="11" width="14.140625" bestFit="1" customWidth="1"/>
    <col min="12" max="12" width="4.42578125" customWidth="1"/>
  </cols>
  <sheetData>
    <row r="1" spans="1:15" ht="18" x14ac:dyDescent="0.25">
      <c r="A1" s="228" t="s">
        <v>225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15" ht="21" thickBot="1" x14ac:dyDescent="0.35">
      <c r="A2" s="272" t="s">
        <v>101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</row>
    <row r="3" spans="1:15" ht="39.75" thickBot="1" x14ac:dyDescent="0.3">
      <c r="A3" s="32" t="s">
        <v>14</v>
      </c>
      <c r="B3" s="33" t="s">
        <v>39</v>
      </c>
      <c r="C3" s="51" t="s">
        <v>209</v>
      </c>
      <c r="E3"/>
      <c r="F3" s="34" t="s">
        <v>40</v>
      </c>
      <c r="G3" s="34" t="s">
        <v>41</v>
      </c>
      <c r="H3" s="34" t="s">
        <v>42</v>
      </c>
      <c r="I3" s="34" t="s">
        <v>43</v>
      </c>
      <c r="K3" s="273" t="s">
        <v>102</v>
      </c>
      <c r="L3" s="274"/>
      <c r="M3" s="274"/>
      <c r="N3" s="275"/>
    </row>
    <row r="4" spans="1:15" ht="13.5" thickBot="1" x14ac:dyDescent="0.25">
      <c r="A4" s="52">
        <v>1</v>
      </c>
      <c r="B4" s="36">
        <f>'נוסח ב'!B18</f>
        <v>0</v>
      </c>
      <c r="C4" s="59">
        <f>'ריכוז ב'!AX9</f>
        <v>0</v>
      </c>
      <c r="E4"/>
      <c r="F4" s="64" t="s">
        <v>88</v>
      </c>
      <c r="G4" s="37">
        <f>'ריכוז ב'!C$58</f>
        <v>0</v>
      </c>
      <c r="H4" s="15">
        <v>2</v>
      </c>
      <c r="I4" s="35" t="str">
        <f t="shared" ref="I4:I26" si="0">IF(G4&gt;H4*0.85,"שאלה קלה מאוד",(IF(G4&gt;H4*0.7,"שאלה קלה",(IF(G4&gt;H4*0.55,"שאלה קשה",(IF(G4&gt;=0,"שאלה קשה מאוד "," ")))))))</f>
        <v xml:space="preserve">שאלה קשה מאוד </v>
      </c>
      <c r="K4" s="44" t="s">
        <v>44</v>
      </c>
      <c r="L4" s="39"/>
      <c r="M4" s="39"/>
      <c r="N4" s="40"/>
    </row>
    <row r="5" spans="1:15" ht="13.5" thickBot="1" x14ac:dyDescent="0.25">
      <c r="A5" s="35">
        <v>2</v>
      </c>
      <c r="B5" s="36">
        <f>'נוסח ב'!B19</f>
        <v>0</v>
      </c>
      <c r="C5" s="59">
        <f>'ריכוז ב'!AX10</f>
        <v>0</v>
      </c>
      <c r="E5"/>
      <c r="F5" s="64" t="s">
        <v>128</v>
      </c>
      <c r="G5" s="37">
        <f>'ריכוז ב'!D$58</f>
        <v>0</v>
      </c>
      <c r="H5" s="15">
        <v>3</v>
      </c>
      <c r="I5" s="35" t="str">
        <f t="shared" si="0"/>
        <v xml:space="preserve">שאלה קשה מאוד </v>
      </c>
      <c r="K5" s="38" t="s">
        <v>157</v>
      </c>
      <c r="L5" s="39"/>
      <c r="M5" s="72" t="e">
        <f>C49</f>
        <v>#DIV/0!</v>
      </c>
      <c r="N5" s="40"/>
    </row>
    <row r="6" spans="1:15" ht="13.5" thickBot="1" x14ac:dyDescent="0.25">
      <c r="A6" s="35">
        <v>3</v>
      </c>
      <c r="B6" s="36">
        <f>'נוסח ב'!B20</f>
        <v>0</v>
      </c>
      <c r="C6" s="59">
        <f>'ריכוז ב'!AX11</f>
        <v>0</v>
      </c>
      <c r="E6"/>
      <c r="F6" s="64">
        <v>2</v>
      </c>
      <c r="G6" s="37">
        <f>'ריכוז ב'!E$58</f>
        <v>0</v>
      </c>
      <c r="H6" s="15">
        <v>2</v>
      </c>
      <c r="I6" s="35" t="str">
        <f t="shared" si="0"/>
        <v xml:space="preserve">שאלה קשה מאוד </v>
      </c>
      <c r="K6" s="38"/>
      <c r="L6" s="39"/>
      <c r="M6" s="39"/>
      <c r="N6" s="40"/>
    </row>
    <row r="7" spans="1:15" ht="13.5" thickBot="1" x14ac:dyDescent="0.25">
      <c r="A7" s="35">
        <v>4</v>
      </c>
      <c r="B7" s="36">
        <f>'נוסח ב'!B21</f>
        <v>0</v>
      </c>
      <c r="C7" s="59">
        <f>'ריכוז ב'!AX12</f>
        <v>0</v>
      </c>
      <c r="E7"/>
      <c r="F7" s="64">
        <v>3</v>
      </c>
      <c r="G7" s="37">
        <f>'ריכוז ב'!F$58</f>
        <v>0</v>
      </c>
      <c r="H7" s="15">
        <v>2</v>
      </c>
      <c r="I7" s="35" t="str">
        <f t="shared" si="0"/>
        <v xml:space="preserve">שאלה קשה מאוד </v>
      </c>
      <c r="K7" s="266" t="s">
        <v>87</v>
      </c>
      <c r="L7" s="267"/>
      <c r="M7" s="97">
        <f>M15-SUM(M8:M14)</f>
        <v>0</v>
      </c>
      <c r="N7" s="98">
        <v>0</v>
      </c>
    </row>
    <row r="8" spans="1:15" ht="13.5" thickBot="1" x14ac:dyDescent="0.25">
      <c r="A8" s="35">
        <v>5</v>
      </c>
      <c r="B8" s="36">
        <f>'נוסח ב'!B22</f>
        <v>0</v>
      </c>
      <c r="C8" s="59">
        <f>'ריכוז ב'!AX13</f>
        <v>0</v>
      </c>
      <c r="E8"/>
      <c r="F8" s="64">
        <v>4</v>
      </c>
      <c r="G8" s="37">
        <f>'ריכוז ב'!G$58</f>
        <v>0</v>
      </c>
      <c r="H8" s="15">
        <v>3</v>
      </c>
      <c r="I8" s="35" t="str">
        <f t="shared" si="0"/>
        <v xml:space="preserve">שאלה קשה מאוד </v>
      </c>
      <c r="K8" s="268" t="s">
        <v>46</v>
      </c>
      <c r="L8" s="269"/>
      <c r="M8" s="45">
        <f>COUNTIF(C4:C48,"&gt;0")-SUM(M9:M14)</f>
        <v>0</v>
      </c>
      <c r="N8" s="40" t="s">
        <v>47</v>
      </c>
    </row>
    <row r="9" spans="1:15" ht="13.5" thickBot="1" x14ac:dyDescent="0.25">
      <c r="A9" s="35">
        <v>6</v>
      </c>
      <c r="B9" s="36">
        <f>'נוסח ב'!B23</f>
        <v>0</v>
      </c>
      <c r="C9" s="59">
        <f>'ריכוז ב'!AX14</f>
        <v>0</v>
      </c>
      <c r="E9"/>
      <c r="F9" s="64" t="s">
        <v>79</v>
      </c>
      <c r="G9" s="37">
        <f>'ריכוז ב'!H$58</f>
        <v>0</v>
      </c>
      <c r="H9" s="15">
        <v>3</v>
      </c>
      <c r="I9" s="35" t="str">
        <f t="shared" si="0"/>
        <v xml:space="preserve">שאלה קשה מאוד </v>
      </c>
      <c r="K9" s="266" t="s">
        <v>48</v>
      </c>
      <c r="L9" s="267"/>
      <c r="M9" s="45">
        <f>COUNTIF(C4:C48,"&gt;44")-SUM(M10:M14)</f>
        <v>0</v>
      </c>
      <c r="N9" s="40" t="s">
        <v>49</v>
      </c>
    </row>
    <row r="10" spans="1:15" ht="13.5" thickBot="1" x14ac:dyDescent="0.25">
      <c r="A10" s="35">
        <v>7</v>
      </c>
      <c r="B10" s="36">
        <f>'נוסח ב'!B24</f>
        <v>0</v>
      </c>
      <c r="C10" s="59">
        <f>'ריכוז ב'!AX15</f>
        <v>0</v>
      </c>
      <c r="E10"/>
      <c r="F10" s="64" t="s">
        <v>80</v>
      </c>
      <c r="G10" s="37">
        <f>'ריכוז ב'!I$58</f>
        <v>0</v>
      </c>
      <c r="H10" s="15">
        <v>3</v>
      </c>
      <c r="I10" s="35" t="str">
        <f t="shared" si="0"/>
        <v xml:space="preserve">שאלה קשה מאוד </v>
      </c>
      <c r="K10" s="268" t="s">
        <v>50</v>
      </c>
      <c r="L10" s="269"/>
      <c r="M10" s="45">
        <f>COUNTIF(C4:C48,"&gt;54")-M14-M13-M12-M11</f>
        <v>0</v>
      </c>
      <c r="N10" s="40" t="s">
        <v>51</v>
      </c>
    </row>
    <row r="11" spans="1:15" ht="13.5" thickBot="1" x14ac:dyDescent="0.25">
      <c r="A11" s="35">
        <v>8</v>
      </c>
      <c r="B11" s="36">
        <f>'נוסח ב'!B25</f>
        <v>0</v>
      </c>
      <c r="C11" s="59">
        <f>'ריכוז ב'!AX16</f>
        <v>0</v>
      </c>
      <c r="E11"/>
      <c r="F11" s="64" t="s">
        <v>103</v>
      </c>
      <c r="G11" s="37">
        <f>'ריכוז ב'!J$58</f>
        <v>0</v>
      </c>
      <c r="H11" s="15">
        <v>2</v>
      </c>
      <c r="I11" s="35" t="str">
        <f t="shared" si="0"/>
        <v xml:space="preserve">שאלה קשה מאוד </v>
      </c>
      <c r="K11" s="268" t="s">
        <v>52</v>
      </c>
      <c r="L11" s="269"/>
      <c r="M11" s="45">
        <f>COUNTIF(C4:C48,"&gt;64")-M14-M13-M12</f>
        <v>0</v>
      </c>
      <c r="N11" s="40" t="s">
        <v>53</v>
      </c>
    </row>
    <row r="12" spans="1:15" ht="13.5" thickBot="1" x14ac:dyDescent="0.25">
      <c r="A12" s="35">
        <v>9</v>
      </c>
      <c r="B12" s="36">
        <f>'נוסח ב'!B26</f>
        <v>0</v>
      </c>
      <c r="C12" s="59">
        <f>'ריכוז ב'!AX17</f>
        <v>0</v>
      </c>
      <c r="E12"/>
      <c r="F12" s="64" t="s">
        <v>104</v>
      </c>
      <c r="G12" s="37">
        <f>'ריכוז ב'!K$58</f>
        <v>0</v>
      </c>
      <c r="H12" s="15">
        <v>2</v>
      </c>
      <c r="I12" s="35" t="str">
        <f t="shared" si="0"/>
        <v xml:space="preserve">שאלה קשה מאוד </v>
      </c>
      <c r="K12" s="268" t="s">
        <v>54</v>
      </c>
      <c r="L12" s="269"/>
      <c r="M12" s="45">
        <f>COUNTIF(C4:C48,"&gt;74")-M14-M13</f>
        <v>0</v>
      </c>
      <c r="N12" s="40" t="s">
        <v>55</v>
      </c>
    </row>
    <row r="13" spans="1:15" ht="13.5" thickBot="1" x14ac:dyDescent="0.25">
      <c r="A13" s="35">
        <v>10</v>
      </c>
      <c r="B13" s="36">
        <f>'נוסח ב'!B27</f>
        <v>0</v>
      </c>
      <c r="C13" s="59">
        <f>'ריכוז ב'!AX18</f>
        <v>0</v>
      </c>
      <c r="E13"/>
      <c r="F13" s="64" t="s">
        <v>159</v>
      </c>
      <c r="G13" s="37">
        <f>'ריכוז ב'!L$58</f>
        <v>0</v>
      </c>
      <c r="H13" s="15">
        <v>3</v>
      </c>
      <c r="I13" s="35" t="str">
        <f t="shared" si="0"/>
        <v xml:space="preserve">שאלה קשה מאוד </v>
      </c>
      <c r="K13" s="266" t="s">
        <v>56</v>
      </c>
      <c r="L13" s="267"/>
      <c r="M13" s="45">
        <f>COUNTIF(C4:C48,"&gt;84")-M14</f>
        <v>0</v>
      </c>
      <c r="N13" s="40" t="s">
        <v>57</v>
      </c>
    </row>
    <row r="14" spans="1:15" ht="13.5" thickBot="1" x14ac:dyDescent="0.25">
      <c r="A14" s="35">
        <v>11</v>
      </c>
      <c r="B14" s="36">
        <f>'נוסח ב'!B28</f>
        <v>0</v>
      </c>
      <c r="C14" s="59">
        <f>'ריכוז ב'!AX19</f>
        <v>0</v>
      </c>
      <c r="E14"/>
      <c r="F14" s="64" t="s">
        <v>93</v>
      </c>
      <c r="G14" s="37">
        <f>'ריכוז ב'!M58</f>
        <v>0</v>
      </c>
      <c r="H14" s="15">
        <v>2</v>
      </c>
      <c r="I14" s="35" t="str">
        <f t="shared" si="0"/>
        <v xml:space="preserve">שאלה קשה מאוד </v>
      </c>
      <c r="K14" s="268" t="s">
        <v>58</v>
      </c>
      <c r="L14" s="269"/>
      <c r="M14" s="45">
        <f>COUNTIF(C4:C48,"&gt;94")</f>
        <v>0</v>
      </c>
      <c r="N14" s="40" t="s">
        <v>59</v>
      </c>
    </row>
    <row r="15" spans="1:15" ht="13.5" thickBot="1" x14ac:dyDescent="0.25">
      <c r="A15" s="35">
        <v>12</v>
      </c>
      <c r="B15" s="36">
        <f>'נוסח ב'!B29</f>
        <v>0</v>
      </c>
      <c r="C15" s="59">
        <f>'ריכוז ב'!AX20</f>
        <v>0</v>
      </c>
      <c r="E15"/>
      <c r="F15" s="64" t="s">
        <v>94</v>
      </c>
      <c r="G15" s="37">
        <f>'ריכוז ב'!N$58</f>
        <v>0</v>
      </c>
      <c r="H15" s="15">
        <v>3</v>
      </c>
      <c r="I15" s="35" t="str">
        <f t="shared" si="0"/>
        <v xml:space="preserve">שאלה קשה מאוד </v>
      </c>
      <c r="K15" s="270" t="s">
        <v>20</v>
      </c>
      <c r="L15" s="271"/>
      <c r="M15" s="46">
        <f>'נוסח ב'!C89</f>
        <v>0</v>
      </c>
      <c r="N15" s="40"/>
    </row>
    <row r="16" spans="1:15" ht="13.5" thickBot="1" x14ac:dyDescent="0.25">
      <c r="A16" s="35">
        <v>13</v>
      </c>
      <c r="B16" s="36">
        <f>'נוסח ב'!B30</f>
        <v>0</v>
      </c>
      <c r="C16" s="59">
        <f>'ריכוז ב'!AX21</f>
        <v>0</v>
      </c>
      <c r="E16"/>
      <c r="F16" s="64" t="s">
        <v>210</v>
      </c>
      <c r="G16" s="37">
        <f>'ריכוז ב'!O$58</f>
        <v>0</v>
      </c>
      <c r="H16" s="15">
        <v>3</v>
      </c>
      <c r="I16" s="35" t="str">
        <f t="shared" si="0"/>
        <v xml:space="preserve">שאלה קשה מאוד </v>
      </c>
      <c r="K16" s="41"/>
      <c r="L16" s="42"/>
      <c r="M16" s="42"/>
      <c r="N16" s="43"/>
    </row>
    <row r="17" spans="1:9" ht="13.5" thickBot="1" x14ac:dyDescent="0.25">
      <c r="A17" s="35">
        <v>14</v>
      </c>
      <c r="B17" s="36">
        <f>'נוסח ב'!B31</f>
        <v>0</v>
      </c>
      <c r="C17" s="59">
        <f>'ריכוז ב'!AX22</f>
        <v>0</v>
      </c>
      <c r="E17"/>
      <c r="F17" s="64" t="s">
        <v>211</v>
      </c>
      <c r="G17" s="37">
        <f>'ריכוז ב'!P$58</f>
        <v>0</v>
      </c>
      <c r="H17" s="15">
        <v>2</v>
      </c>
      <c r="I17" s="35" t="str">
        <f t="shared" si="0"/>
        <v xml:space="preserve">שאלה קשה מאוד </v>
      </c>
    </row>
    <row r="18" spans="1:9" ht="13.5" thickBot="1" x14ac:dyDescent="0.25">
      <c r="A18" s="35">
        <v>15</v>
      </c>
      <c r="B18" s="36">
        <f>'נוסח ב'!B32</f>
        <v>0</v>
      </c>
      <c r="C18" s="59">
        <f>'ריכוז ב'!AX23</f>
        <v>0</v>
      </c>
      <c r="E18"/>
      <c r="F18" s="64" t="s">
        <v>212</v>
      </c>
      <c r="G18" s="37">
        <f>'ריכוז ב'!Q$58</f>
        <v>0</v>
      </c>
      <c r="H18" s="15">
        <v>3</v>
      </c>
      <c r="I18" s="35" t="str">
        <f t="shared" si="0"/>
        <v xml:space="preserve">שאלה קשה מאוד </v>
      </c>
    </row>
    <row r="19" spans="1:9" ht="13.5" thickBot="1" x14ac:dyDescent="0.25">
      <c r="A19" s="35">
        <v>16</v>
      </c>
      <c r="B19" s="36">
        <f>'נוסח ב'!B33</f>
        <v>0</v>
      </c>
      <c r="C19" s="59">
        <f>'ריכוז ב'!AX24</f>
        <v>0</v>
      </c>
      <c r="E19"/>
      <c r="F19" s="64" t="s">
        <v>75</v>
      </c>
      <c r="G19" s="37">
        <f>'ריכוז ב'!R$58</f>
        <v>0</v>
      </c>
      <c r="H19" s="15">
        <v>2</v>
      </c>
      <c r="I19" s="35" t="str">
        <f t="shared" si="0"/>
        <v xml:space="preserve">שאלה קשה מאוד </v>
      </c>
    </row>
    <row r="20" spans="1:9" ht="13.5" thickBot="1" x14ac:dyDescent="0.25">
      <c r="A20" s="35">
        <v>17</v>
      </c>
      <c r="B20" s="36">
        <f>'נוסח ב'!B34</f>
        <v>0</v>
      </c>
      <c r="C20" s="59">
        <f>'ריכוז ב'!AX25</f>
        <v>0</v>
      </c>
      <c r="E20"/>
      <c r="F20" s="64" t="s">
        <v>162</v>
      </c>
      <c r="G20" s="37">
        <f>'ריכוז ב'!S$58</f>
        <v>0</v>
      </c>
      <c r="H20" s="15">
        <v>3</v>
      </c>
      <c r="I20" s="35" t="str">
        <f t="shared" si="0"/>
        <v xml:space="preserve">שאלה קשה מאוד </v>
      </c>
    </row>
    <row r="21" spans="1:9" ht="13.5" thickBot="1" x14ac:dyDescent="0.25">
      <c r="A21" s="35">
        <v>18</v>
      </c>
      <c r="B21" s="36">
        <f>'נוסח ב'!B35</f>
        <v>0</v>
      </c>
      <c r="C21" s="59">
        <f>'ריכוז ב'!AX26</f>
        <v>0</v>
      </c>
      <c r="E21"/>
      <c r="F21" s="102" t="s">
        <v>163</v>
      </c>
      <c r="G21" s="37">
        <f>'ריכוז ב'!T$58</f>
        <v>0</v>
      </c>
      <c r="H21" s="15">
        <v>2</v>
      </c>
      <c r="I21" s="35" t="str">
        <f t="shared" si="0"/>
        <v xml:space="preserve">שאלה קשה מאוד </v>
      </c>
    </row>
    <row r="22" spans="1:9" ht="13.5" thickBot="1" x14ac:dyDescent="0.25">
      <c r="A22" s="35">
        <v>19</v>
      </c>
      <c r="B22" s="36">
        <f>'נוסח ב'!B36</f>
        <v>0</v>
      </c>
      <c r="C22" s="59">
        <f>'ריכוז ב'!AX27</f>
        <v>0</v>
      </c>
      <c r="E22"/>
      <c r="F22" s="102" t="s">
        <v>164</v>
      </c>
      <c r="G22" s="37">
        <f>'ריכוז ב'!U$58</f>
        <v>0</v>
      </c>
      <c r="H22" s="15">
        <v>2</v>
      </c>
      <c r="I22" s="35" t="str">
        <f t="shared" si="0"/>
        <v xml:space="preserve">שאלה קשה מאוד </v>
      </c>
    </row>
    <row r="23" spans="1:9" ht="13.5" thickBot="1" x14ac:dyDescent="0.25">
      <c r="A23" s="35">
        <v>20</v>
      </c>
      <c r="B23" s="36">
        <f>'נוסח ב'!B37</f>
        <v>0</v>
      </c>
      <c r="C23" s="59">
        <f>'ריכוז ב'!AX28</f>
        <v>0</v>
      </c>
      <c r="E23"/>
      <c r="F23" s="102" t="s">
        <v>107</v>
      </c>
      <c r="G23" s="37">
        <f>'ריכוז ב'!V$58</f>
        <v>0</v>
      </c>
      <c r="H23" s="15">
        <v>3</v>
      </c>
      <c r="I23" s="35" t="str">
        <f t="shared" si="0"/>
        <v xml:space="preserve">שאלה קשה מאוד </v>
      </c>
    </row>
    <row r="24" spans="1:9" ht="13.5" thickBot="1" x14ac:dyDescent="0.25">
      <c r="A24" s="35">
        <v>21</v>
      </c>
      <c r="B24" s="36">
        <f>'נוסח ב'!B38</f>
        <v>0</v>
      </c>
      <c r="C24" s="59">
        <f>'ריכוז ב'!AX29</f>
        <v>0</v>
      </c>
      <c r="E24"/>
      <c r="F24" s="102" t="s">
        <v>108</v>
      </c>
      <c r="G24" s="37">
        <f>'ריכוז ב'!W$58</f>
        <v>0</v>
      </c>
      <c r="H24" s="113">
        <v>3</v>
      </c>
      <c r="I24" s="35" t="str">
        <f t="shared" si="0"/>
        <v xml:space="preserve">שאלה קשה מאוד </v>
      </c>
    </row>
    <row r="25" spans="1:9" ht="13.5" thickBot="1" x14ac:dyDescent="0.25">
      <c r="A25" s="35">
        <v>22</v>
      </c>
      <c r="B25" s="36">
        <f>'נוסח ב'!B39</f>
        <v>0</v>
      </c>
      <c r="C25" s="59">
        <f>'ריכוז ב'!AX30</f>
        <v>0</v>
      </c>
      <c r="E25"/>
      <c r="F25" s="64" t="s">
        <v>109</v>
      </c>
      <c r="G25" s="37">
        <f>'ריכוז ב'!X$58</f>
        <v>0</v>
      </c>
      <c r="H25" s="15">
        <v>3</v>
      </c>
      <c r="I25" s="35" t="str">
        <f t="shared" si="0"/>
        <v xml:space="preserve">שאלה קשה מאוד </v>
      </c>
    </row>
    <row r="26" spans="1:9" ht="13.5" thickBot="1" x14ac:dyDescent="0.25">
      <c r="A26" s="35">
        <v>23</v>
      </c>
      <c r="B26" s="36">
        <f>'נוסח ב'!B40</f>
        <v>0</v>
      </c>
      <c r="C26" s="59">
        <f>'ריכוז ב'!AX31</f>
        <v>0</v>
      </c>
      <c r="E26"/>
      <c r="F26" s="64" t="s">
        <v>110</v>
      </c>
      <c r="G26" s="37">
        <f>'ריכוז ב'!Y$58</f>
        <v>0</v>
      </c>
      <c r="H26" s="15">
        <v>4</v>
      </c>
      <c r="I26" s="35" t="str">
        <f t="shared" si="0"/>
        <v xml:space="preserve">שאלה קשה מאוד </v>
      </c>
    </row>
    <row r="27" spans="1:9" ht="13.5" thickBot="1" x14ac:dyDescent="0.25">
      <c r="A27" s="35">
        <v>24</v>
      </c>
      <c r="B27" s="36">
        <f>'נוסח ב'!B41</f>
        <v>0</v>
      </c>
      <c r="C27" s="59">
        <f>'ריכוז ב'!AX32</f>
        <v>0</v>
      </c>
      <c r="E27"/>
      <c r="F27" s="37"/>
      <c r="G27" s="37"/>
      <c r="H27" s="110"/>
      <c r="I27" s="35"/>
    </row>
    <row r="28" spans="1:9" ht="13.5" thickBot="1" x14ac:dyDescent="0.25">
      <c r="A28" s="35">
        <v>25</v>
      </c>
      <c r="B28" s="36">
        <f>'נוסח ב'!B42</f>
        <v>0</v>
      </c>
      <c r="C28" s="59">
        <f>'ריכוז ב'!AX33</f>
        <v>0</v>
      </c>
      <c r="E28"/>
      <c r="F28" s="64">
        <v>11</v>
      </c>
      <c r="G28" s="37">
        <f>'ריכוז ב'!AA$58</f>
        <v>0</v>
      </c>
      <c r="H28" s="15">
        <v>2</v>
      </c>
      <c r="I28" s="35" t="str">
        <f>IF(G28&gt;H28*0.85,"שאלה קלה מאוד",(IF(G28&gt;H28*0.7,"שאלה קלה",(IF(G28&gt;H28*0.55,"שאלה קשה",(IF(G28&gt;=0,"שאלה קשה מאוד "," ")))))))</f>
        <v xml:space="preserve">שאלה קשה מאוד </v>
      </c>
    </row>
    <row r="29" spans="1:9" ht="13.5" thickBot="1" x14ac:dyDescent="0.25">
      <c r="A29" s="35">
        <v>26</v>
      </c>
      <c r="B29" s="36">
        <f>'נוסח ב'!B43</f>
        <v>0</v>
      </c>
      <c r="C29" s="59">
        <f>'ריכוז ב'!AX34</f>
        <v>0</v>
      </c>
      <c r="E29"/>
      <c r="F29" s="102" t="s">
        <v>73</v>
      </c>
      <c r="G29" s="37">
        <f>'ריכוז ב'!AB$58</f>
        <v>0</v>
      </c>
      <c r="H29" s="113">
        <v>2</v>
      </c>
      <c r="I29" s="35" t="str">
        <f t="shared" ref="I29:I44" si="1">IF(G29&gt;H29*0.85,"שאלה קלה מאוד",(IF(G29&gt;H29*0.7,"שאלה קלה",(IF(G29&gt;H29*0.55,"שאלה קשה",(IF(G29&gt;=0,"שאלה קשה מאוד "," ")))))))</f>
        <v xml:space="preserve">שאלה קשה מאוד </v>
      </c>
    </row>
    <row r="30" spans="1:9" ht="13.5" thickBot="1" x14ac:dyDescent="0.25">
      <c r="A30" s="35">
        <v>27</v>
      </c>
      <c r="B30" s="36">
        <f>'נוסח ב'!B44</f>
        <v>0</v>
      </c>
      <c r="C30" s="59">
        <f>'ריכוז ב'!AX35</f>
        <v>0</v>
      </c>
      <c r="E30"/>
      <c r="F30" s="102" t="s">
        <v>74</v>
      </c>
      <c r="G30" s="37">
        <f>'ריכוז ב'!AC$58</f>
        <v>0</v>
      </c>
      <c r="H30" s="113">
        <v>2</v>
      </c>
      <c r="I30" s="35" t="str">
        <f t="shared" si="1"/>
        <v xml:space="preserve">שאלה קשה מאוד </v>
      </c>
    </row>
    <row r="31" spans="1:9" ht="13.5" thickBot="1" x14ac:dyDescent="0.25">
      <c r="A31" s="35">
        <v>28</v>
      </c>
      <c r="B31" s="36">
        <f>'נוסח ב'!B45</f>
        <v>0</v>
      </c>
      <c r="C31" s="59">
        <f>'ריכוז ב'!AX36</f>
        <v>0</v>
      </c>
      <c r="E31"/>
      <c r="F31" s="102" t="s">
        <v>113</v>
      </c>
      <c r="G31" s="37">
        <f>'ריכוז ב'!AD$58</f>
        <v>0</v>
      </c>
      <c r="H31" s="113">
        <v>2</v>
      </c>
      <c r="I31" s="35" t="str">
        <f t="shared" si="1"/>
        <v xml:space="preserve">שאלה קשה מאוד </v>
      </c>
    </row>
    <row r="32" spans="1:9" ht="13.5" thickBot="1" x14ac:dyDescent="0.25">
      <c r="A32" s="35">
        <v>29</v>
      </c>
      <c r="B32" s="36">
        <f>'נוסח ב'!B46</f>
        <v>0</v>
      </c>
      <c r="C32" s="59">
        <f>'ריכוז ב'!AX37</f>
        <v>0</v>
      </c>
      <c r="E32"/>
      <c r="F32" s="102" t="s">
        <v>114</v>
      </c>
      <c r="G32" s="37">
        <f>'ריכוז ב'!AE$58</f>
        <v>0</v>
      </c>
      <c r="H32" s="113">
        <v>3</v>
      </c>
      <c r="I32" s="35" t="str">
        <f t="shared" si="1"/>
        <v xml:space="preserve">שאלה קשה מאוד </v>
      </c>
    </row>
    <row r="33" spans="1:16" ht="13.5" thickBot="1" x14ac:dyDescent="0.25">
      <c r="A33" s="35">
        <v>30</v>
      </c>
      <c r="B33" s="36">
        <f>'נוסח ב'!B47</f>
        <v>0</v>
      </c>
      <c r="C33" s="59">
        <f>'ריכוז ב'!AX38</f>
        <v>0</v>
      </c>
      <c r="E33"/>
      <c r="F33" s="102" t="s">
        <v>165</v>
      </c>
      <c r="G33" s="37">
        <f>'ריכוז ב'!AF$58</f>
        <v>0</v>
      </c>
      <c r="H33" s="113">
        <v>2</v>
      </c>
      <c r="I33" s="35" t="str">
        <f t="shared" si="1"/>
        <v xml:space="preserve">שאלה קשה מאוד </v>
      </c>
    </row>
    <row r="34" spans="1:16" ht="13.5" thickBot="1" x14ac:dyDescent="0.25">
      <c r="A34" s="35">
        <v>31</v>
      </c>
      <c r="B34" s="36">
        <f>'נוסח ב'!B48</f>
        <v>0</v>
      </c>
      <c r="C34" s="59">
        <f>'ריכוז ב'!AX39</f>
        <v>0</v>
      </c>
      <c r="E34"/>
      <c r="F34" s="102" t="s">
        <v>166</v>
      </c>
      <c r="G34" s="37">
        <f>'ריכוז ב'!AG$58</f>
        <v>0</v>
      </c>
      <c r="H34" s="113">
        <v>3</v>
      </c>
      <c r="I34" s="35" t="str">
        <f t="shared" si="1"/>
        <v xml:space="preserve">שאלה קשה מאוד </v>
      </c>
    </row>
    <row r="35" spans="1:16" ht="13.5" thickBot="1" x14ac:dyDescent="0.25">
      <c r="A35" s="35">
        <v>32</v>
      </c>
      <c r="B35" s="36">
        <f>'נוסח ב'!B49</f>
        <v>0</v>
      </c>
      <c r="C35" s="59">
        <f>'ריכוז ב'!AX40</f>
        <v>0</v>
      </c>
      <c r="E35"/>
      <c r="F35" s="102" t="s">
        <v>118</v>
      </c>
      <c r="G35" s="37">
        <f>'ריכוז ב'!AH$58</f>
        <v>0</v>
      </c>
      <c r="H35" s="113">
        <v>2</v>
      </c>
      <c r="I35" s="35" t="str">
        <f t="shared" si="1"/>
        <v xml:space="preserve">שאלה קשה מאוד </v>
      </c>
    </row>
    <row r="36" spans="1:16" ht="13.5" thickBot="1" x14ac:dyDescent="0.25">
      <c r="A36" s="35">
        <v>33</v>
      </c>
      <c r="B36" s="36">
        <f>'נוסח ב'!B50</f>
        <v>0</v>
      </c>
      <c r="C36" s="59">
        <f>'ריכוז ב'!AX41</f>
        <v>0</v>
      </c>
      <c r="E36"/>
      <c r="F36" s="102" t="s">
        <v>119</v>
      </c>
      <c r="G36" s="37">
        <f>'ריכוז ב'!AI$58</f>
        <v>0</v>
      </c>
      <c r="H36" s="113">
        <v>3</v>
      </c>
      <c r="I36" s="35" t="str">
        <f t="shared" si="1"/>
        <v xml:space="preserve">שאלה קשה מאוד </v>
      </c>
    </row>
    <row r="37" spans="1:16" ht="13.5" thickBot="1" x14ac:dyDescent="0.25">
      <c r="A37" s="35">
        <v>34</v>
      </c>
      <c r="B37" s="36">
        <f>'נוסח ב'!B51</f>
        <v>0</v>
      </c>
      <c r="C37" s="59">
        <f>'ריכוז ב'!AX42</f>
        <v>0</v>
      </c>
      <c r="E37"/>
      <c r="F37" s="102" t="s">
        <v>153</v>
      </c>
      <c r="G37" s="37">
        <f>'ריכוז ב'!AJ$58</f>
        <v>0</v>
      </c>
      <c r="H37" s="113">
        <v>2</v>
      </c>
      <c r="I37" s="35" t="str">
        <f t="shared" si="1"/>
        <v xml:space="preserve">שאלה קשה מאוד </v>
      </c>
    </row>
    <row r="38" spans="1:16" ht="13.5" thickBot="1" x14ac:dyDescent="0.25">
      <c r="A38" s="35">
        <v>35</v>
      </c>
      <c r="B38" s="36">
        <f>'נוסח ב'!B52</f>
        <v>0</v>
      </c>
      <c r="C38" s="59">
        <f>'ריכוז ב'!AX43</f>
        <v>0</v>
      </c>
      <c r="E38"/>
      <c r="F38" s="102" t="s">
        <v>154</v>
      </c>
      <c r="G38" s="37">
        <f>'ריכוז ב'!AK$58</f>
        <v>0</v>
      </c>
      <c r="H38" s="113">
        <v>3</v>
      </c>
      <c r="I38" s="35" t="str">
        <f t="shared" si="1"/>
        <v xml:space="preserve">שאלה קשה מאוד </v>
      </c>
      <c r="P38" s="37"/>
    </row>
    <row r="39" spans="1:16" ht="13.5" thickBot="1" x14ac:dyDescent="0.25">
      <c r="A39" s="35">
        <v>36</v>
      </c>
      <c r="B39" s="36">
        <f>'נוסח ב'!B53</f>
        <v>0</v>
      </c>
      <c r="C39" s="59">
        <f>'ריכוז ב'!AX44</f>
        <v>0</v>
      </c>
      <c r="E39"/>
      <c r="F39" s="102" t="s">
        <v>155</v>
      </c>
      <c r="G39" s="37">
        <f>'ריכוז ב'!AL$58</f>
        <v>0</v>
      </c>
      <c r="H39" s="113">
        <v>2</v>
      </c>
      <c r="I39" s="35" t="str">
        <f t="shared" si="1"/>
        <v xml:space="preserve">שאלה קשה מאוד </v>
      </c>
    </row>
    <row r="40" spans="1:16" ht="13.5" thickBot="1" x14ac:dyDescent="0.25">
      <c r="A40" s="35">
        <v>37</v>
      </c>
      <c r="B40" s="36">
        <f>'נוסח ב'!B54</f>
        <v>0</v>
      </c>
      <c r="C40" s="59">
        <f>'ריכוז ב'!AX45</f>
        <v>0</v>
      </c>
      <c r="E40"/>
      <c r="F40" s="102" t="s">
        <v>213</v>
      </c>
      <c r="G40" s="37">
        <f>'ריכוז ב'!AM$58</f>
        <v>0</v>
      </c>
      <c r="H40" s="113">
        <v>3</v>
      </c>
      <c r="I40" s="35" t="str">
        <f t="shared" si="1"/>
        <v xml:space="preserve">שאלה קשה מאוד </v>
      </c>
    </row>
    <row r="41" spans="1:16" ht="13.5" thickBot="1" x14ac:dyDescent="0.25">
      <c r="A41" s="35">
        <v>38</v>
      </c>
      <c r="B41" s="36">
        <f>'נוסח ב'!B55</f>
        <v>0</v>
      </c>
      <c r="C41" s="59">
        <f>'ריכוז ב'!AX46</f>
        <v>0</v>
      </c>
      <c r="E41"/>
      <c r="F41" s="102" t="s">
        <v>214</v>
      </c>
      <c r="G41" s="37">
        <f>'ריכוז ב'!AN$58</f>
        <v>0</v>
      </c>
      <c r="H41" s="113">
        <v>2</v>
      </c>
      <c r="I41" s="35" t="str">
        <f t="shared" si="1"/>
        <v xml:space="preserve">שאלה קשה מאוד </v>
      </c>
    </row>
    <row r="42" spans="1:16" ht="13.5" thickBot="1" x14ac:dyDescent="0.25">
      <c r="A42" s="35">
        <v>39</v>
      </c>
      <c r="B42" s="36">
        <f>'נוסח ב'!B56</f>
        <v>0</v>
      </c>
      <c r="C42" s="59">
        <f>'ריכוז ב'!AX47</f>
        <v>0</v>
      </c>
      <c r="E42"/>
      <c r="F42" s="102" t="s">
        <v>215</v>
      </c>
      <c r="G42" s="37">
        <f>'ריכוז ב'!AO$58</f>
        <v>0</v>
      </c>
      <c r="H42" s="113">
        <v>3</v>
      </c>
      <c r="I42" s="35" t="str">
        <f t="shared" si="1"/>
        <v xml:space="preserve">שאלה קשה מאוד </v>
      </c>
    </row>
    <row r="43" spans="1:16" ht="13.5" thickBot="1" x14ac:dyDescent="0.25">
      <c r="A43" s="35">
        <v>40</v>
      </c>
      <c r="B43" s="36">
        <f>'נוסח ב'!B57</f>
        <v>0</v>
      </c>
      <c r="C43" s="59">
        <f>'ריכוז ב'!AX48</f>
        <v>0</v>
      </c>
      <c r="E43"/>
      <c r="F43" s="102" t="s">
        <v>216</v>
      </c>
      <c r="G43" s="37">
        <f>'ריכוז ב'!AP$58</f>
        <v>0</v>
      </c>
      <c r="H43" s="113">
        <v>2</v>
      </c>
      <c r="I43" s="35" t="str">
        <f t="shared" si="1"/>
        <v xml:space="preserve">שאלה קשה מאוד </v>
      </c>
    </row>
    <row r="44" spans="1:16" ht="13.5" thickBot="1" x14ac:dyDescent="0.25">
      <c r="A44" s="35">
        <v>41</v>
      </c>
      <c r="B44" s="36">
        <f>'נוסח ב'!B58</f>
        <v>0</v>
      </c>
      <c r="C44" s="59">
        <f>'ריכוז ב'!AX49</f>
        <v>0</v>
      </c>
      <c r="E44"/>
      <c r="F44" s="102" t="s">
        <v>217</v>
      </c>
      <c r="G44" s="37">
        <f>'ריכוז ב'!AQ$58</f>
        <v>0</v>
      </c>
      <c r="H44" s="113">
        <v>2</v>
      </c>
      <c r="I44" s="35" t="str">
        <f t="shared" si="1"/>
        <v xml:space="preserve">שאלה קשה מאוד </v>
      </c>
    </row>
    <row r="45" spans="1:16" ht="13.5" thickBot="1" x14ac:dyDescent="0.25">
      <c r="A45" s="35">
        <v>42</v>
      </c>
      <c r="B45" s="36">
        <f>'נוסח ב'!B59</f>
        <v>0</v>
      </c>
      <c r="C45" s="59">
        <f>'ריכוז ב'!AX50</f>
        <v>0</v>
      </c>
      <c r="E45"/>
      <c r="F45" s="57"/>
    </row>
    <row r="46" spans="1:16" ht="13.5" thickBot="1" x14ac:dyDescent="0.25">
      <c r="A46" s="35">
        <v>43</v>
      </c>
      <c r="B46" s="36">
        <f>'נוסח ב'!B60</f>
        <v>0</v>
      </c>
      <c r="C46" s="59">
        <f>'ריכוז ב'!AX51</f>
        <v>0</v>
      </c>
      <c r="E46"/>
      <c r="F46" s="57"/>
      <c r="G46" s="1"/>
      <c r="H46" s="1"/>
      <c r="I46" s="1"/>
    </row>
    <row r="47" spans="1:16" ht="13.5" thickBot="1" x14ac:dyDescent="0.25">
      <c r="A47" s="35">
        <v>44</v>
      </c>
      <c r="B47" s="36">
        <f>'נוסח ב'!B61</f>
        <v>0</v>
      </c>
      <c r="C47" s="59">
        <f>'ריכוז ב'!AX52</f>
        <v>0</v>
      </c>
      <c r="E47"/>
      <c r="F47" s="57"/>
      <c r="G47" s="57"/>
      <c r="H47" s="57"/>
      <c r="I47" s="57"/>
    </row>
    <row r="48" spans="1:16" ht="13.5" thickBot="1" x14ac:dyDescent="0.25">
      <c r="A48" s="47">
        <v>45</v>
      </c>
      <c r="B48" s="49">
        <f>'נוסח ב'!B62</f>
        <v>0</v>
      </c>
      <c r="C48" s="59">
        <f>'ריכוז ב'!AX53</f>
        <v>0</v>
      </c>
      <c r="E48"/>
      <c r="F48" s="57"/>
      <c r="G48" s="57"/>
      <c r="H48" s="57"/>
      <c r="I48" s="57"/>
    </row>
    <row r="49" spans="1:11" ht="18.75" thickBot="1" x14ac:dyDescent="0.3">
      <c r="A49" s="48"/>
      <c r="B49" s="50" t="s">
        <v>60</v>
      </c>
      <c r="C49" s="53" t="e">
        <f>SUM(C4:C48)/'נוסח ב'!C74</f>
        <v>#DIV/0!</v>
      </c>
      <c r="E49"/>
      <c r="F49" s="57"/>
      <c r="G49" s="57"/>
      <c r="H49" s="57"/>
      <c r="I49" s="57"/>
    </row>
    <row r="50" spans="1:11" x14ac:dyDescent="0.2">
      <c r="G50" s="57"/>
      <c r="H50" s="57"/>
      <c r="I50" s="57"/>
    </row>
    <row r="51" spans="1:11" x14ac:dyDescent="0.2">
      <c r="F51" s="57"/>
      <c r="G51" s="57"/>
      <c r="H51" s="57"/>
      <c r="I51" s="57"/>
      <c r="J51" s="57"/>
      <c r="K51" s="57"/>
    </row>
    <row r="52" spans="1:11" x14ac:dyDescent="0.2">
      <c r="F52" s="57"/>
      <c r="G52" s="57"/>
      <c r="H52" s="57"/>
      <c r="I52" s="57"/>
      <c r="J52" s="57"/>
      <c r="K52" s="57"/>
    </row>
    <row r="53" spans="1:11" x14ac:dyDescent="0.2">
      <c r="F53" s="57"/>
      <c r="G53" s="57"/>
      <c r="H53" s="57"/>
      <c r="I53" s="57"/>
      <c r="J53" s="57"/>
      <c r="K53" s="57"/>
    </row>
    <row r="54" spans="1:11" x14ac:dyDescent="0.2">
      <c r="F54" s="57"/>
      <c r="G54" s="57"/>
      <c r="H54" s="57"/>
      <c r="I54" s="57"/>
      <c r="J54" s="57"/>
      <c r="K54" s="57"/>
    </row>
    <row r="55" spans="1:11" x14ac:dyDescent="0.2">
      <c r="F55" s="57"/>
      <c r="J55" s="57"/>
      <c r="K55" s="57"/>
    </row>
    <row r="56" spans="1:11" x14ac:dyDescent="0.2">
      <c r="F56" s="57"/>
      <c r="J56" s="57"/>
      <c r="K56" s="57"/>
    </row>
    <row r="57" spans="1:11" x14ac:dyDescent="0.2">
      <c r="F57" s="57"/>
      <c r="J57" s="57"/>
      <c r="K57" s="57"/>
    </row>
    <row r="58" spans="1:11" x14ac:dyDescent="0.2">
      <c r="F58" s="57"/>
      <c r="J58" s="57"/>
      <c r="K58" s="57"/>
    </row>
  </sheetData>
  <sheetProtection password="EA5E" sheet="1" objects="1" scenarios="1"/>
  <mergeCells count="12">
    <mergeCell ref="K15:L15"/>
    <mergeCell ref="A1:O1"/>
    <mergeCell ref="A2:K2"/>
    <mergeCell ref="K3:N3"/>
    <mergeCell ref="K7:L7"/>
    <mergeCell ref="K8:L8"/>
    <mergeCell ref="K9:L9"/>
    <mergeCell ref="K10:L10"/>
    <mergeCell ref="K11:L11"/>
    <mergeCell ref="K12:L12"/>
    <mergeCell ref="K13:L13"/>
    <mergeCell ref="K14:L14"/>
  </mergeCells>
  <conditionalFormatting sqref="C4:C48">
    <cfRule type="cellIs" dxfId="2" priority="41" operator="between">
      <formula>100</formula>
      <formula>76</formula>
    </cfRule>
    <cfRule type="cellIs" dxfId="1" priority="42" operator="between">
      <formula>75</formula>
      <formula>56</formula>
    </cfRule>
    <cfRule type="cellIs" dxfId="0" priority="43" operator="between">
      <formula>55</formula>
      <formula>0</formula>
    </cfRule>
  </conditionalFormatting>
  <conditionalFormatting sqref="G6:G7 G4 G11">
    <cfRule type="colorScale" priority="4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6">
    <cfRule type="colorScale" priority="39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G27">
    <cfRule type="colorScale" priority="3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3">
    <cfRule type="colorScale" priority="3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7">
    <cfRule type="colorScale" priority="3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P38">
    <cfRule type="colorScale" priority="3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12">
    <cfRule type="colorScale" priority="3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14">
    <cfRule type="colorScale" priority="3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17">
    <cfRule type="colorScale" priority="3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19">
    <cfRule type="colorScale" priority="3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1">
    <cfRule type="colorScale" priority="3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2">
    <cfRule type="colorScale" priority="2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8">
    <cfRule type="colorScale" priority="2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29">
    <cfRule type="colorScale" priority="2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0">
    <cfRule type="colorScale" priority="2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1">
    <cfRule type="colorScale" priority="2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3">
    <cfRule type="colorScale" priority="2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5">
    <cfRule type="colorScale" priority="2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7">
    <cfRule type="colorScale" priority="2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39">
    <cfRule type="colorScale" priority="2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41">
    <cfRule type="colorScale" priority="2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43">
    <cfRule type="colorScale" priority="1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44">
    <cfRule type="colorScale" priority="1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G5">
    <cfRule type="colorScale" priority="1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8">
    <cfRule type="colorScale" priority="1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9">
    <cfRule type="colorScale" priority="1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10">
    <cfRule type="colorScale" priority="1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13">
    <cfRule type="colorScale" priority="1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15">
    <cfRule type="colorScale" priority="1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16">
    <cfRule type="colorScale" priority="1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18">
    <cfRule type="colorScale" priority="10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20">
    <cfRule type="colorScale" priority="9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24">
    <cfRule type="colorScale" priority="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25">
    <cfRule type="colorScale" priority="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32">
    <cfRule type="colorScale" priority="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34">
    <cfRule type="colorScale" priority="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36">
    <cfRule type="colorScale" priority="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38">
    <cfRule type="colorScale" priority="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40">
    <cfRule type="colorScale" priority="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G42">
    <cfRule type="colorScale" priority="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rightToLeft="1" topLeftCell="B19" workbookViewId="0">
      <selection activeCell="G69" sqref="G69"/>
    </sheetView>
  </sheetViews>
  <sheetFormatPr defaultRowHeight="12.75" x14ac:dyDescent="0.2"/>
  <cols>
    <col min="1" max="1" width="8" customWidth="1"/>
    <col min="2" max="2" width="8.85546875" customWidth="1"/>
    <col min="3" max="3" width="7.42578125" customWidth="1"/>
    <col min="6" max="6" width="10.7109375" customWidth="1"/>
    <col min="7" max="7" width="14.7109375" customWidth="1"/>
    <col min="8" max="8" width="3" customWidth="1"/>
    <col min="9" max="9" width="7.28515625" customWidth="1"/>
    <col min="10" max="10" width="23.42578125" customWidth="1"/>
    <col min="11" max="11" width="7.85546875" customWidth="1"/>
    <col min="12" max="12" width="4.140625" customWidth="1"/>
  </cols>
  <sheetData>
    <row r="1" spans="1:16" ht="18" x14ac:dyDescent="0.25">
      <c r="A1" s="18"/>
      <c r="B1" s="228" t="s">
        <v>219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16" ht="21" thickBot="1" x14ac:dyDescent="0.35">
      <c r="A2" s="272"/>
      <c r="B2" s="272"/>
      <c r="C2" s="272"/>
      <c r="D2" s="272"/>
      <c r="E2" s="272"/>
      <c r="F2" s="272"/>
      <c r="G2" s="272"/>
      <c r="H2" s="272"/>
      <c r="I2" s="272"/>
      <c r="J2" s="66"/>
      <c r="M2" s="276" t="s">
        <v>69</v>
      </c>
      <c r="N2" s="277"/>
      <c r="O2" s="277"/>
      <c r="P2" s="278"/>
    </row>
    <row r="3" spans="1:16" ht="47.25" customHeight="1" thickBot="1" x14ac:dyDescent="0.25">
      <c r="A3" s="51" t="s">
        <v>120</v>
      </c>
      <c r="B3" s="51" t="s">
        <v>121</v>
      </c>
      <c r="C3" s="34" t="s">
        <v>42</v>
      </c>
      <c r="D3" s="34" t="s">
        <v>63</v>
      </c>
      <c r="E3" s="70" t="s">
        <v>64</v>
      </c>
      <c r="F3" s="71" t="s">
        <v>36</v>
      </c>
      <c r="G3" s="51" t="s">
        <v>43</v>
      </c>
      <c r="I3" s="68"/>
      <c r="J3" s="69" t="s">
        <v>60</v>
      </c>
      <c r="K3" s="69" t="s">
        <v>44</v>
      </c>
      <c r="M3" s="73"/>
      <c r="N3" s="39"/>
      <c r="O3" s="39"/>
      <c r="P3" s="74"/>
    </row>
    <row r="4" spans="1:16" ht="13.5" thickBot="1" x14ac:dyDescent="0.25">
      <c r="A4" s="64" t="s">
        <v>88</v>
      </c>
      <c r="B4" s="64" t="s">
        <v>88</v>
      </c>
      <c r="C4" s="178">
        <v>2</v>
      </c>
      <c r="D4" s="37">
        <f>'ריכוז א'!C$58</f>
        <v>0</v>
      </c>
      <c r="E4" s="37">
        <f>'ריכוז ב'!C$58</f>
        <v>0</v>
      </c>
      <c r="F4" s="37" t="e">
        <f>(C4*$K$4+E4*$K$5)/$K$6</f>
        <v>#DIV/0!</v>
      </c>
      <c r="G4" s="35" t="e">
        <f>IF(F4&gt;C4*0.85,"שאלה קלה מאוד",(IF(F4&gt;C4*0.7,"שאלה קלה",(IF(F4&gt;C4*0.55,"שאלה קשה",(IF(F4&gt;0,"שאלה קשה מאוד "," ")))))))</f>
        <v>#DIV/0!</v>
      </c>
      <c r="I4" s="67" t="s">
        <v>65</v>
      </c>
      <c r="J4" s="91" t="e">
        <f>'פלט תוצאות א'!C49</f>
        <v>#DIV/0!</v>
      </c>
      <c r="K4" s="63">
        <f>'פלט תוצאות א'!M15</f>
        <v>0</v>
      </c>
      <c r="M4" s="73" t="s">
        <v>45</v>
      </c>
      <c r="N4" s="39"/>
      <c r="O4" s="92" t="e">
        <f>(J4*K4+J5*K5)/K6</f>
        <v>#DIV/0!</v>
      </c>
      <c r="P4" s="74"/>
    </row>
    <row r="5" spans="1:16" ht="13.5" thickBot="1" x14ac:dyDescent="0.25">
      <c r="A5" s="64" t="s">
        <v>128</v>
      </c>
      <c r="B5" s="64" t="s">
        <v>128</v>
      </c>
      <c r="C5" s="178">
        <v>3</v>
      </c>
      <c r="D5" s="37">
        <f>'ריכוז א'!D$58</f>
        <v>0</v>
      </c>
      <c r="E5" s="37">
        <f>'ריכוז ב'!D$58</f>
        <v>0</v>
      </c>
      <c r="F5" s="37" t="e">
        <f t="shared" ref="F5:F44" si="0">(C5*$K$4+E5*$K$5)/$K$6</f>
        <v>#DIV/0!</v>
      </c>
      <c r="G5" s="35" t="e">
        <f t="shared" ref="G5:G26" si="1">IF(F5&gt;C5*0.85,"שאלה קלה מאוד",(IF(F5&gt;C5*0.7,"שאלה קלה",(IF(F5&gt;C5*0.55,"שאלה קשה",(IF(F5&gt;0,"שאלה קשה מאוד "," ")))))))</f>
        <v>#DIV/0!</v>
      </c>
      <c r="I5" s="67" t="s">
        <v>66</v>
      </c>
      <c r="J5" s="91" t="e">
        <f>'פלט תוצאות ב'!C49</f>
        <v>#DIV/0!</v>
      </c>
      <c r="K5" s="63">
        <f>'פלט תוצאות ב'!M15</f>
        <v>0</v>
      </c>
      <c r="M5" s="75" t="s">
        <v>44</v>
      </c>
      <c r="N5" s="39"/>
      <c r="O5" s="39"/>
      <c r="P5" s="74"/>
    </row>
    <row r="6" spans="1:16" ht="13.5" thickBot="1" x14ac:dyDescent="0.25">
      <c r="A6" s="64" t="s">
        <v>129</v>
      </c>
      <c r="B6" s="64">
        <v>2</v>
      </c>
      <c r="C6" s="178">
        <v>2</v>
      </c>
      <c r="D6" s="37">
        <f>'ריכוז א'!E$58</f>
        <v>0</v>
      </c>
      <c r="E6" s="37">
        <f>'ריכוז ב'!E$58</f>
        <v>0</v>
      </c>
      <c r="F6" s="37" t="e">
        <f t="shared" si="0"/>
        <v>#DIV/0!</v>
      </c>
      <c r="G6" s="35" t="e">
        <f t="shared" si="1"/>
        <v>#DIV/0!</v>
      </c>
      <c r="I6" s="182" t="s">
        <v>67</v>
      </c>
      <c r="J6" s="180" t="e">
        <f>(J4*K4+J5*K5)/K6</f>
        <v>#DIV/0!</v>
      </c>
      <c r="K6" s="181">
        <f>SUM(K4:K5)</f>
        <v>0</v>
      </c>
      <c r="M6" s="266" t="s">
        <v>87</v>
      </c>
      <c r="N6" s="267"/>
      <c r="O6" s="45">
        <f>'פלט תוצאות א'!M7+'פלט תוצאות ב'!M7</f>
        <v>0</v>
      </c>
      <c r="P6" s="99">
        <v>0</v>
      </c>
    </row>
    <row r="7" spans="1:16" ht="13.5" thickBot="1" x14ac:dyDescent="0.25">
      <c r="A7" s="64" t="s">
        <v>130</v>
      </c>
      <c r="B7" s="64">
        <v>3</v>
      </c>
      <c r="C7" s="178">
        <v>2</v>
      </c>
      <c r="D7" s="37">
        <f>'ריכוז א'!F$58</f>
        <v>0</v>
      </c>
      <c r="E7" s="37">
        <f>'ריכוז ב'!F$58</f>
        <v>0</v>
      </c>
      <c r="F7" s="37" t="e">
        <f t="shared" si="0"/>
        <v>#DIV/0!</v>
      </c>
      <c r="G7" s="35" t="e">
        <f t="shared" si="1"/>
        <v>#DIV/0!</v>
      </c>
      <c r="M7" s="268" t="s">
        <v>46</v>
      </c>
      <c r="N7" s="269"/>
      <c r="O7" s="45">
        <f>'פלט תוצאות א'!M8+'פלט תוצאות ב'!M8</f>
        <v>0</v>
      </c>
      <c r="P7" s="74" t="s">
        <v>47</v>
      </c>
    </row>
    <row r="8" spans="1:16" ht="13.5" thickBot="1" x14ac:dyDescent="0.25">
      <c r="A8" s="64" t="s">
        <v>131</v>
      </c>
      <c r="B8" s="64">
        <v>4</v>
      </c>
      <c r="C8" s="178">
        <v>3</v>
      </c>
      <c r="D8" s="37">
        <f>'ריכוז א'!G$58</f>
        <v>0</v>
      </c>
      <c r="E8" s="37">
        <f>'ריכוז ב'!G$58</f>
        <v>0</v>
      </c>
      <c r="F8" s="37" t="e">
        <f t="shared" si="0"/>
        <v>#DIV/0!</v>
      </c>
      <c r="G8" s="35" t="e">
        <f t="shared" si="1"/>
        <v>#DIV/0!</v>
      </c>
      <c r="I8" s="279" t="s">
        <v>86</v>
      </c>
      <c r="J8" s="280"/>
      <c r="K8" s="95"/>
      <c r="M8" s="266" t="s">
        <v>48</v>
      </c>
      <c r="N8" s="267"/>
      <c r="O8" s="45">
        <f>'פלט תוצאות א'!M9+'פלט תוצאות ב'!M9</f>
        <v>0</v>
      </c>
      <c r="P8" s="74" t="s">
        <v>49</v>
      </c>
    </row>
    <row r="9" spans="1:16" ht="13.5" thickBot="1" x14ac:dyDescent="0.25">
      <c r="A9" s="64">
        <v>2</v>
      </c>
      <c r="B9" s="64" t="s">
        <v>79</v>
      </c>
      <c r="C9" s="178">
        <v>3</v>
      </c>
      <c r="D9" s="37">
        <f>'ריכוז א'!H$58</f>
        <v>0</v>
      </c>
      <c r="E9" s="37">
        <f>'ריכוז ב'!H$58</f>
        <v>0</v>
      </c>
      <c r="F9" s="37" t="e">
        <f t="shared" si="0"/>
        <v>#DIV/0!</v>
      </c>
      <c r="G9" s="35" t="e">
        <f t="shared" si="1"/>
        <v>#DIV/0!</v>
      </c>
      <c r="I9" s="283" t="s">
        <v>207</v>
      </c>
      <c r="J9" s="284"/>
      <c r="K9" s="127" t="e">
        <f>('ריכוז א'!$AU$59*$K$4+'ריכוז ב'!$AU$59*$K$5)/$K$6</f>
        <v>#DIV/0!</v>
      </c>
      <c r="M9" s="268" t="s">
        <v>50</v>
      </c>
      <c r="N9" s="269"/>
      <c r="O9" s="45">
        <f>'פלט תוצאות א'!M10+'פלט תוצאות ב'!M10</f>
        <v>0</v>
      </c>
      <c r="P9" s="74" t="s">
        <v>51</v>
      </c>
    </row>
    <row r="10" spans="1:16" ht="13.5" thickBot="1" x14ac:dyDescent="0.25">
      <c r="A10" s="64" t="s">
        <v>89</v>
      </c>
      <c r="B10" s="64" t="s">
        <v>80</v>
      </c>
      <c r="C10" s="178">
        <v>3</v>
      </c>
      <c r="D10" s="37">
        <f>'ריכוז א'!I$58</f>
        <v>0</v>
      </c>
      <c r="E10" s="37">
        <f>'ריכוז ב'!I$58</f>
        <v>0</v>
      </c>
      <c r="F10" s="37" t="e">
        <f t="shared" si="0"/>
        <v>#DIV/0!</v>
      </c>
      <c r="G10" s="35" t="e">
        <f t="shared" si="1"/>
        <v>#DIV/0!</v>
      </c>
      <c r="I10" s="129" t="s">
        <v>122</v>
      </c>
      <c r="J10" s="101" t="s">
        <v>202</v>
      </c>
      <c r="K10" s="100" t="e">
        <f>('ריכוז א'!$AR$59*$K$4+'ריכוז ב'!$AR$59*$K$5)/$K$6</f>
        <v>#DIV/0!</v>
      </c>
      <c r="M10" s="268" t="s">
        <v>52</v>
      </c>
      <c r="N10" s="269"/>
      <c r="O10" s="45">
        <f>'פלט תוצאות א'!M11+'פלט תוצאות ב'!M11</f>
        <v>0</v>
      </c>
      <c r="P10" s="74" t="s">
        <v>53</v>
      </c>
    </row>
    <row r="11" spans="1:16" ht="13.5" thickBot="1" x14ac:dyDescent="0.25">
      <c r="A11" s="64" t="s">
        <v>90</v>
      </c>
      <c r="B11" s="64" t="s">
        <v>103</v>
      </c>
      <c r="C11" s="178">
        <v>2</v>
      </c>
      <c r="D11" s="37">
        <f>'ריכוז א'!J$58</f>
        <v>0</v>
      </c>
      <c r="E11" s="37">
        <f>'ריכוז ב'!J$58</f>
        <v>0</v>
      </c>
      <c r="F11" s="37" t="e">
        <f t="shared" si="0"/>
        <v>#DIV/0!</v>
      </c>
      <c r="G11" s="35" t="e">
        <f t="shared" si="1"/>
        <v>#DIV/0!</v>
      </c>
      <c r="I11" s="129" t="s">
        <v>123</v>
      </c>
      <c r="J11" s="101" t="s">
        <v>203</v>
      </c>
      <c r="K11" s="100" t="e">
        <f>('ריכוז א'!$AS$59*$K$4+'ריכוז ב'!$AS$59*$K$5)/$K$6</f>
        <v>#DIV/0!</v>
      </c>
      <c r="M11" s="268" t="s">
        <v>54</v>
      </c>
      <c r="N11" s="269"/>
      <c r="O11" s="45">
        <f>'פלט תוצאות א'!M12+'פלט תוצאות ב'!M12</f>
        <v>0</v>
      </c>
      <c r="P11" s="74" t="s">
        <v>55</v>
      </c>
    </row>
    <row r="12" spans="1:16" ht="13.5" thickBot="1" x14ac:dyDescent="0.25">
      <c r="A12" s="64" t="s">
        <v>91</v>
      </c>
      <c r="B12" s="64" t="s">
        <v>104</v>
      </c>
      <c r="C12" s="178">
        <v>2</v>
      </c>
      <c r="D12" s="37">
        <f>'ריכוז א'!K58</f>
        <v>0</v>
      </c>
      <c r="E12" s="37">
        <f>'ריכוז ב'!K$58</f>
        <v>0</v>
      </c>
      <c r="F12" s="37" t="e">
        <f t="shared" si="0"/>
        <v>#DIV/0!</v>
      </c>
      <c r="G12" s="35" t="e">
        <f t="shared" si="1"/>
        <v>#DIV/0!</v>
      </c>
      <c r="I12" s="129" t="s">
        <v>124</v>
      </c>
      <c r="J12" s="101" t="s">
        <v>204</v>
      </c>
      <c r="K12" s="100" t="e">
        <f>('ריכוז א'!$AT$59*$K$4+'ריכוז ב'!$AT$59*$K$5)/$K$6</f>
        <v>#DIV/0!</v>
      </c>
      <c r="M12" s="266" t="s">
        <v>56</v>
      </c>
      <c r="N12" s="267"/>
      <c r="O12" s="45">
        <f>'פלט תוצאות א'!M13+'פלט תוצאות ב'!M13</f>
        <v>0</v>
      </c>
      <c r="P12" s="74" t="s">
        <v>57</v>
      </c>
    </row>
    <row r="13" spans="1:16" ht="13.5" thickBot="1" x14ac:dyDescent="0.25">
      <c r="A13" s="64" t="s">
        <v>92</v>
      </c>
      <c r="B13" s="64" t="s">
        <v>159</v>
      </c>
      <c r="C13" s="178">
        <v>3</v>
      </c>
      <c r="D13" s="37">
        <f>'ריכוז א'!L$58</f>
        <v>0</v>
      </c>
      <c r="E13" s="37">
        <f>'ריכוז ב'!L58</f>
        <v>0</v>
      </c>
      <c r="F13" s="37" t="e">
        <f t="shared" si="0"/>
        <v>#DIV/0!</v>
      </c>
      <c r="G13" s="35" t="e">
        <f t="shared" si="1"/>
        <v>#DIV/0!</v>
      </c>
      <c r="I13" s="129"/>
      <c r="J13" s="101"/>
      <c r="K13" s="100"/>
      <c r="M13" s="268" t="s">
        <v>58</v>
      </c>
      <c r="N13" s="269"/>
      <c r="O13" s="45">
        <f>'פלט תוצאות א'!M14+'פלט תוצאות ב'!M14</f>
        <v>0</v>
      </c>
      <c r="P13" s="74" t="s">
        <v>59</v>
      </c>
    </row>
    <row r="14" spans="1:16" ht="13.5" thickBot="1" x14ac:dyDescent="0.25">
      <c r="A14" s="64" t="s">
        <v>132</v>
      </c>
      <c r="B14" s="64" t="s">
        <v>93</v>
      </c>
      <c r="C14" s="178">
        <v>2</v>
      </c>
      <c r="D14" s="37">
        <f>'ריכוז א'!M$58</f>
        <v>0</v>
      </c>
      <c r="E14" s="37">
        <f>'ריכוז ב'!M$58</f>
        <v>0</v>
      </c>
      <c r="F14" s="37" t="e">
        <f t="shared" si="0"/>
        <v>#DIV/0!</v>
      </c>
      <c r="G14" s="35" t="e">
        <f t="shared" si="1"/>
        <v>#DIV/0!</v>
      </c>
      <c r="I14" s="281" t="s">
        <v>208</v>
      </c>
      <c r="J14" s="282"/>
      <c r="K14" s="127" t="e">
        <f>('ריכוז א'!$AV$59*$K$4+'ריכוז ב'!$AV$59*$K$5)/$K$6</f>
        <v>#DIV/0!</v>
      </c>
      <c r="M14" s="270" t="s">
        <v>20</v>
      </c>
      <c r="N14" s="271"/>
      <c r="O14" s="76">
        <f>SUM(O6:O13)</f>
        <v>0</v>
      </c>
      <c r="P14" s="77"/>
    </row>
    <row r="15" spans="1:16" ht="13.5" thickBot="1" x14ac:dyDescent="0.25">
      <c r="A15" s="64">
        <v>5</v>
      </c>
      <c r="B15" s="64" t="s">
        <v>94</v>
      </c>
      <c r="C15" s="178">
        <v>3</v>
      </c>
      <c r="D15" s="37">
        <f>'ריכוז א'!N$58</f>
        <v>0</v>
      </c>
      <c r="E15" s="37">
        <f>'ריכוז ב'!N$58</f>
        <v>0</v>
      </c>
      <c r="F15" s="37" t="e">
        <f t="shared" si="0"/>
        <v>#DIV/0!</v>
      </c>
      <c r="G15" s="35" t="e">
        <f t="shared" si="1"/>
        <v>#DIV/0!</v>
      </c>
      <c r="I15" s="129" t="s">
        <v>206</v>
      </c>
      <c r="J15" s="101" t="s">
        <v>205</v>
      </c>
      <c r="K15" s="100" t="e">
        <f>('ריכוז א'!$AV$59*$K$4+'ריכוז ב'!$AV$59*$K$5)/$K$6</f>
        <v>#DIV/0!</v>
      </c>
    </row>
    <row r="16" spans="1:16" ht="13.5" thickBot="1" x14ac:dyDescent="0.25">
      <c r="A16" s="64" t="s">
        <v>103</v>
      </c>
      <c r="B16" s="64" t="s">
        <v>210</v>
      </c>
      <c r="C16" s="178">
        <v>3</v>
      </c>
      <c r="D16" s="37">
        <f>'ריכוז א'!O$58</f>
        <v>0</v>
      </c>
      <c r="E16" s="37">
        <f>'ריכוז ב'!O$58</f>
        <v>0</v>
      </c>
      <c r="F16" s="37" t="e">
        <f t="shared" si="0"/>
        <v>#DIV/0!</v>
      </c>
      <c r="G16" s="35" t="e">
        <f t="shared" si="1"/>
        <v>#DIV/0!</v>
      </c>
    </row>
    <row r="17" spans="1:7" ht="13.5" customHeight="1" thickBot="1" x14ac:dyDescent="0.25">
      <c r="A17" s="64" t="s">
        <v>104</v>
      </c>
      <c r="B17" s="64" t="s">
        <v>211</v>
      </c>
      <c r="C17" s="178">
        <v>2</v>
      </c>
      <c r="D17" s="37">
        <f>'ריכוז א'!P$58</f>
        <v>0</v>
      </c>
      <c r="E17" s="37">
        <f>'ריכוז ב'!P$58</f>
        <v>0</v>
      </c>
      <c r="F17" s="37" t="e">
        <f t="shared" si="0"/>
        <v>#DIV/0!</v>
      </c>
      <c r="G17" s="35" t="e">
        <f t="shared" si="1"/>
        <v>#DIV/0!</v>
      </c>
    </row>
    <row r="18" spans="1:7" ht="13.5" thickBot="1" x14ac:dyDescent="0.25">
      <c r="A18" s="64" t="s">
        <v>93</v>
      </c>
      <c r="B18" s="64" t="s">
        <v>212</v>
      </c>
      <c r="C18" s="178">
        <v>3</v>
      </c>
      <c r="D18" s="37">
        <f>'ריכוז א'!Q$58</f>
        <v>0</v>
      </c>
      <c r="E18" s="37">
        <f>'ריכוז ב'!Q$58</f>
        <v>0</v>
      </c>
      <c r="F18" s="37" t="e">
        <f t="shared" si="0"/>
        <v>#DIV/0!</v>
      </c>
      <c r="G18" s="35" t="e">
        <f t="shared" si="1"/>
        <v>#DIV/0!</v>
      </c>
    </row>
    <row r="19" spans="1:7" ht="13.5" thickBot="1" x14ac:dyDescent="0.25">
      <c r="A19" s="64" t="s">
        <v>94</v>
      </c>
      <c r="B19" s="64" t="s">
        <v>75</v>
      </c>
      <c r="C19" s="178">
        <v>2</v>
      </c>
      <c r="D19" s="37">
        <f>'ריכוז א'!R$58</f>
        <v>0</v>
      </c>
      <c r="E19" s="37">
        <f>'ריכוז ב'!R$58</f>
        <v>0</v>
      </c>
      <c r="F19" s="37" t="e">
        <f t="shared" si="0"/>
        <v>#DIV/0!</v>
      </c>
      <c r="G19" s="35" t="e">
        <f t="shared" si="1"/>
        <v>#DIV/0!</v>
      </c>
    </row>
    <row r="20" spans="1:7" ht="13.5" thickBot="1" x14ac:dyDescent="0.25">
      <c r="A20" s="64" t="s">
        <v>75</v>
      </c>
      <c r="B20" s="64" t="s">
        <v>162</v>
      </c>
      <c r="C20" s="178">
        <v>3</v>
      </c>
      <c r="D20" s="37">
        <f>'ריכוז א'!S$58</f>
        <v>0</v>
      </c>
      <c r="E20" s="37">
        <f>'ריכוז ב'!S$58</f>
        <v>0</v>
      </c>
      <c r="F20" s="37" t="e">
        <f t="shared" si="0"/>
        <v>#DIV/0!</v>
      </c>
      <c r="G20" s="35" t="e">
        <f t="shared" si="1"/>
        <v>#DIV/0!</v>
      </c>
    </row>
    <row r="21" spans="1:7" ht="13.5" thickBot="1" x14ac:dyDescent="0.25">
      <c r="A21" s="102" t="s">
        <v>105</v>
      </c>
      <c r="B21" s="102" t="s">
        <v>163</v>
      </c>
      <c r="C21" s="178">
        <v>2</v>
      </c>
      <c r="D21" s="37">
        <f>'ריכוז א'!T$58</f>
        <v>0</v>
      </c>
      <c r="E21" s="37">
        <f>'ריכוז ב'!T$58</f>
        <v>0</v>
      </c>
      <c r="F21" s="37" t="e">
        <f t="shared" si="0"/>
        <v>#DIV/0!</v>
      </c>
      <c r="G21" s="35" t="e">
        <f t="shared" si="1"/>
        <v>#DIV/0!</v>
      </c>
    </row>
    <row r="22" spans="1:7" ht="13.5" thickBot="1" x14ac:dyDescent="0.25">
      <c r="A22" s="64" t="s">
        <v>106</v>
      </c>
      <c r="B22" s="102" t="s">
        <v>164</v>
      </c>
      <c r="C22" s="178">
        <v>2</v>
      </c>
      <c r="D22" s="37">
        <f>'ריכוז א'!U$58</f>
        <v>0</v>
      </c>
      <c r="E22" s="37">
        <f>'ריכוז ב'!U$58</f>
        <v>0</v>
      </c>
      <c r="F22" s="37" t="e">
        <f t="shared" si="0"/>
        <v>#DIV/0!</v>
      </c>
      <c r="G22" s="35" t="e">
        <f t="shared" si="1"/>
        <v>#DIV/0!</v>
      </c>
    </row>
    <row r="23" spans="1:7" ht="13.5" thickBot="1" x14ac:dyDescent="0.25">
      <c r="A23" s="102" t="s">
        <v>107</v>
      </c>
      <c r="B23" s="102" t="s">
        <v>107</v>
      </c>
      <c r="C23" s="178">
        <v>3</v>
      </c>
      <c r="D23" s="37">
        <f>'ריכוז א'!V$58</f>
        <v>0</v>
      </c>
      <c r="E23" s="37">
        <f>'ריכוז ב'!V$58</f>
        <v>0</v>
      </c>
      <c r="F23" s="37" t="e">
        <f t="shared" si="0"/>
        <v>#DIV/0!</v>
      </c>
      <c r="G23" s="35" t="e">
        <f t="shared" si="1"/>
        <v>#DIV/0!</v>
      </c>
    </row>
    <row r="24" spans="1:7" ht="13.5" thickBot="1" x14ac:dyDescent="0.25">
      <c r="A24" s="102" t="s">
        <v>108</v>
      </c>
      <c r="B24" s="102" t="s">
        <v>108</v>
      </c>
      <c r="C24" s="179">
        <v>3</v>
      </c>
      <c r="D24" s="37">
        <f>'ריכוז א'!W$58</f>
        <v>0</v>
      </c>
      <c r="E24" s="37">
        <f>'ריכוז ב'!W$58</f>
        <v>0</v>
      </c>
      <c r="F24" s="37" t="e">
        <f t="shared" si="0"/>
        <v>#DIV/0!</v>
      </c>
      <c r="G24" s="35" t="e">
        <f t="shared" si="1"/>
        <v>#DIV/0!</v>
      </c>
    </row>
    <row r="25" spans="1:7" ht="13.5" thickBot="1" x14ac:dyDescent="0.25">
      <c r="A25" s="102" t="s">
        <v>109</v>
      </c>
      <c r="B25" s="64" t="s">
        <v>109</v>
      </c>
      <c r="C25" s="178">
        <v>3</v>
      </c>
      <c r="D25" s="37">
        <f>'ריכוז א'!X$58</f>
        <v>0</v>
      </c>
      <c r="E25" s="37">
        <f>'ריכוז ב'!X$58</f>
        <v>0</v>
      </c>
      <c r="F25" s="37" t="e">
        <f t="shared" si="0"/>
        <v>#DIV/0!</v>
      </c>
      <c r="G25" s="35" t="e">
        <f t="shared" si="1"/>
        <v>#DIV/0!</v>
      </c>
    </row>
    <row r="26" spans="1:7" ht="13.5" thickBot="1" x14ac:dyDescent="0.25">
      <c r="A26" s="64" t="s">
        <v>110</v>
      </c>
      <c r="B26" s="64" t="s">
        <v>110</v>
      </c>
      <c r="C26" s="178">
        <v>4</v>
      </c>
      <c r="D26" s="37">
        <f>'ריכוז א'!Y$58</f>
        <v>0</v>
      </c>
      <c r="E26" s="37">
        <f>'ריכוז ב'!Y$58</f>
        <v>0</v>
      </c>
      <c r="F26" s="37" t="e">
        <f t="shared" si="0"/>
        <v>#DIV/0!</v>
      </c>
      <c r="G26" s="35" t="e">
        <f t="shared" si="1"/>
        <v>#DIV/0!</v>
      </c>
    </row>
    <row r="27" spans="1:7" ht="13.5" thickBot="1" x14ac:dyDescent="0.25">
      <c r="A27" s="64" t="s">
        <v>111</v>
      </c>
      <c r="B27" s="37"/>
      <c r="C27" s="110"/>
      <c r="D27" s="37"/>
      <c r="E27" s="37"/>
      <c r="F27" s="37"/>
      <c r="G27" s="35"/>
    </row>
    <row r="28" spans="1:7" ht="13.5" thickBot="1" x14ac:dyDescent="0.25">
      <c r="A28" s="64" t="s">
        <v>112</v>
      </c>
      <c r="B28" s="64">
        <v>11</v>
      </c>
      <c r="C28" s="178">
        <v>2</v>
      </c>
      <c r="D28" s="37">
        <f>'ריכוז א'!AA$58</f>
        <v>0</v>
      </c>
      <c r="E28" s="37">
        <f>'ריכוז ב'!AA$58</f>
        <v>0</v>
      </c>
      <c r="F28" s="37" t="e">
        <f t="shared" si="0"/>
        <v>#DIV/0!</v>
      </c>
      <c r="G28" s="35" t="e">
        <f t="shared" ref="G28:G41" si="2">IF(F28&gt;C28*0.85,"שאלה קלה מאוד",(IF(F28&gt;C28*0.7,"שאלה קלה",(IF(F28&gt;C28*0.55,"שאלה קשה",(IF(F28&gt;0,"שאלה קשה מאוד "," ")))))))</f>
        <v>#DIV/0!</v>
      </c>
    </row>
    <row r="29" spans="1:7" ht="13.5" thickBot="1" x14ac:dyDescent="0.25">
      <c r="A29" s="64" t="s">
        <v>73</v>
      </c>
      <c r="B29" s="102" t="s">
        <v>73</v>
      </c>
      <c r="C29" s="179">
        <v>2</v>
      </c>
      <c r="D29" s="37">
        <f>'ריכוז א'!AB$58</f>
        <v>0</v>
      </c>
      <c r="E29" s="37">
        <f>'ריכוז ב'!AB$58</f>
        <v>0</v>
      </c>
      <c r="F29" s="37" t="e">
        <f t="shared" si="0"/>
        <v>#DIV/0!</v>
      </c>
      <c r="G29" s="35" t="e">
        <f t="shared" si="2"/>
        <v>#DIV/0!</v>
      </c>
    </row>
    <row r="30" spans="1:7" ht="13.5" thickBot="1" x14ac:dyDescent="0.25">
      <c r="A30" s="64" t="s">
        <v>74</v>
      </c>
      <c r="B30" s="102" t="s">
        <v>74</v>
      </c>
      <c r="C30" s="179">
        <v>2</v>
      </c>
      <c r="D30" s="37">
        <f>'ריכוז א'!AC$58</f>
        <v>0</v>
      </c>
      <c r="E30" s="37">
        <f>'ריכוז ב'!AC$58</f>
        <v>0</v>
      </c>
      <c r="F30" s="37" t="e">
        <f t="shared" si="0"/>
        <v>#DIV/0!</v>
      </c>
      <c r="G30" s="35" t="e">
        <f t="shared" si="2"/>
        <v>#DIV/0!</v>
      </c>
    </row>
    <row r="31" spans="1:7" ht="13.5" thickBot="1" x14ac:dyDescent="0.25">
      <c r="A31" s="64" t="s">
        <v>133</v>
      </c>
      <c r="B31" s="102" t="s">
        <v>113</v>
      </c>
      <c r="C31" s="179">
        <v>2</v>
      </c>
      <c r="D31" s="37">
        <f>'ריכוז א'!AD$58</f>
        <v>0</v>
      </c>
      <c r="E31" s="37">
        <f>'ריכוז ב'!AD$58</f>
        <v>0</v>
      </c>
      <c r="F31" s="37" t="e">
        <f t="shared" si="0"/>
        <v>#DIV/0!</v>
      </c>
      <c r="G31" s="35" t="e">
        <f t="shared" si="2"/>
        <v>#DIV/0!</v>
      </c>
    </row>
    <row r="32" spans="1:7" ht="13.5" thickBot="1" x14ac:dyDescent="0.25">
      <c r="A32" s="64" t="s">
        <v>113</v>
      </c>
      <c r="B32" s="102" t="s">
        <v>114</v>
      </c>
      <c r="C32" s="179">
        <v>3</v>
      </c>
      <c r="D32" s="37">
        <f>'ריכוז א'!AE$58</f>
        <v>0</v>
      </c>
      <c r="E32" s="37">
        <f>'ריכוז ב'!AE$58</f>
        <v>0</v>
      </c>
      <c r="F32" s="37" t="e">
        <f t="shared" si="0"/>
        <v>#DIV/0!</v>
      </c>
      <c r="G32" s="35" t="e">
        <f t="shared" si="2"/>
        <v>#DIV/0!</v>
      </c>
    </row>
    <row r="33" spans="1:7" ht="13.5" thickBot="1" x14ac:dyDescent="0.25">
      <c r="A33" s="64" t="s">
        <v>114</v>
      </c>
      <c r="B33" s="102" t="s">
        <v>165</v>
      </c>
      <c r="C33" s="179">
        <v>2</v>
      </c>
      <c r="D33" s="37">
        <f>'ריכוז א'!AF$58</f>
        <v>0</v>
      </c>
      <c r="E33" s="37">
        <f>'ריכוז ב'!AF$58</f>
        <v>0</v>
      </c>
      <c r="F33" s="37" t="e">
        <f t="shared" si="0"/>
        <v>#DIV/0!</v>
      </c>
      <c r="G33" s="35" t="e">
        <f t="shared" si="2"/>
        <v>#DIV/0!</v>
      </c>
    </row>
    <row r="34" spans="1:7" ht="13.5" thickBot="1" x14ac:dyDescent="0.25">
      <c r="A34" s="64" t="s">
        <v>118</v>
      </c>
      <c r="B34" s="102" t="s">
        <v>166</v>
      </c>
      <c r="C34" s="179">
        <v>3</v>
      </c>
      <c r="D34" s="37">
        <f>'ריכוז א'!AG$58</f>
        <v>0</v>
      </c>
      <c r="E34" s="37">
        <f>'ריכוז ב'!AG$58</f>
        <v>0</v>
      </c>
      <c r="F34" s="37" t="e">
        <f t="shared" si="0"/>
        <v>#DIV/0!</v>
      </c>
      <c r="G34" s="35" t="e">
        <f t="shared" si="2"/>
        <v>#DIV/0!</v>
      </c>
    </row>
    <row r="35" spans="1:7" ht="13.5" thickBot="1" x14ac:dyDescent="0.25">
      <c r="A35" s="64" t="s">
        <v>119</v>
      </c>
      <c r="B35" s="102" t="s">
        <v>118</v>
      </c>
      <c r="C35" s="179">
        <v>2</v>
      </c>
      <c r="D35" s="37">
        <f>'ריכוז א'!AH$58</f>
        <v>0</v>
      </c>
      <c r="E35" s="37">
        <f>'ריכוז ב'!AH$58</f>
        <v>0</v>
      </c>
      <c r="F35" s="37" t="e">
        <f t="shared" si="0"/>
        <v>#DIV/0!</v>
      </c>
      <c r="G35" s="35" t="e">
        <f t="shared" si="2"/>
        <v>#DIV/0!</v>
      </c>
    </row>
    <row r="36" spans="1:7" ht="13.5" thickBot="1" x14ac:dyDescent="0.25">
      <c r="A36" s="64">
        <v>15</v>
      </c>
      <c r="B36" s="102" t="s">
        <v>119</v>
      </c>
      <c r="C36" s="179">
        <v>3</v>
      </c>
      <c r="D36" s="37">
        <f>'ריכוז א'!AI$58</f>
        <v>0</v>
      </c>
      <c r="E36" s="37">
        <f>'ריכוז ב'!AI$58</f>
        <v>0</v>
      </c>
      <c r="F36" s="37" t="e">
        <f t="shared" si="0"/>
        <v>#DIV/0!</v>
      </c>
      <c r="G36" s="35" t="e">
        <f t="shared" si="2"/>
        <v>#DIV/0!</v>
      </c>
    </row>
    <row r="37" spans="1:7" ht="13.5" thickBot="1" x14ac:dyDescent="0.25">
      <c r="A37" s="64">
        <v>16</v>
      </c>
      <c r="B37" s="102" t="s">
        <v>153</v>
      </c>
      <c r="C37" s="179">
        <v>2</v>
      </c>
      <c r="D37" s="37">
        <f>'ריכוז א'!AJ$58</f>
        <v>0</v>
      </c>
      <c r="E37" s="37">
        <f>'ריכוז ב'!AJ$58</f>
        <v>0</v>
      </c>
      <c r="F37" s="37" t="e">
        <f t="shared" si="0"/>
        <v>#DIV/0!</v>
      </c>
      <c r="G37" s="35" t="e">
        <f t="shared" si="2"/>
        <v>#DIV/0!</v>
      </c>
    </row>
    <row r="38" spans="1:7" ht="13.5" thickBot="1" x14ac:dyDescent="0.25">
      <c r="A38" s="64">
        <v>17</v>
      </c>
      <c r="B38" s="102" t="s">
        <v>154</v>
      </c>
      <c r="C38" s="179">
        <v>3</v>
      </c>
      <c r="D38" s="37">
        <f>'ריכוז א'!AK$58</f>
        <v>0</v>
      </c>
      <c r="E38" s="37">
        <f>'ריכוז ב'!AK$58</f>
        <v>0</v>
      </c>
      <c r="F38" s="37" t="e">
        <f t="shared" si="0"/>
        <v>#DIV/0!</v>
      </c>
      <c r="G38" s="35" t="e">
        <f t="shared" si="2"/>
        <v>#DIV/0!</v>
      </c>
    </row>
    <row r="39" spans="1:7" ht="13.5" thickBot="1" x14ac:dyDescent="0.25">
      <c r="A39" s="64">
        <v>18</v>
      </c>
      <c r="B39" s="102" t="s">
        <v>155</v>
      </c>
      <c r="C39" s="179">
        <v>2</v>
      </c>
      <c r="D39" s="37">
        <f>'ריכוז א'!AL$58</f>
        <v>0</v>
      </c>
      <c r="E39" s="37">
        <f>'ריכוז ב'!AL$58</f>
        <v>0</v>
      </c>
      <c r="F39" s="37" t="e">
        <f t="shared" si="0"/>
        <v>#DIV/0!</v>
      </c>
      <c r="G39" s="35" t="e">
        <f t="shared" si="2"/>
        <v>#DIV/0!</v>
      </c>
    </row>
    <row r="40" spans="1:7" ht="13.5" thickBot="1" x14ac:dyDescent="0.25">
      <c r="A40" s="64" t="s">
        <v>134</v>
      </c>
      <c r="B40" s="102" t="s">
        <v>213</v>
      </c>
      <c r="C40" s="179">
        <v>3</v>
      </c>
      <c r="D40" s="37">
        <f>'ריכוז א'!AM$58</f>
        <v>0</v>
      </c>
      <c r="E40" s="37">
        <f>'ריכוז ב'!AM$58</f>
        <v>0</v>
      </c>
      <c r="F40" s="37" t="e">
        <f t="shared" si="0"/>
        <v>#DIV/0!</v>
      </c>
      <c r="G40" s="35" t="e">
        <f t="shared" si="2"/>
        <v>#DIV/0!</v>
      </c>
    </row>
    <row r="41" spans="1:7" ht="13.5" thickBot="1" x14ac:dyDescent="0.25">
      <c r="A41" s="64" t="s">
        <v>135</v>
      </c>
      <c r="B41" s="102" t="s">
        <v>214</v>
      </c>
      <c r="C41" s="179">
        <v>2</v>
      </c>
      <c r="D41" s="37">
        <f>'ריכוז א'!AN$58</f>
        <v>0</v>
      </c>
      <c r="E41" s="37">
        <f>'ריכוז ב'!AN$58</f>
        <v>0</v>
      </c>
      <c r="F41" s="37" t="e">
        <f t="shared" si="0"/>
        <v>#DIV/0!</v>
      </c>
      <c r="G41" s="35" t="e">
        <f t="shared" si="2"/>
        <v>#DIV/0!</v>
      </c>
    </row>
    <row r="42" spans="1:7" ht="13.5" thickBot="1" x14ac:dyDescent="0.25">
      <c r="A42" s="64" t="s">
        <v>136</v>
      </c>
      <c r="B42" s="102" t="s">
        <v>215</v>
      </c>
      <c r="C42" s="179">
        <v>3</v>
      </c>
      <c r="D42" s="37">
        <f>'ריכוז א'!AO$58</f>
        <v>0</v>
      </c>
      <c r="E42" s="37">
        <f>'ריכוז ב'!AO$58</f>
        <v>0</v>
      </c>
      <c r="F42" s="37" t="e">
        <f t="shared" si="0"/>
        <v>#DIV/0!</v>
      </c>
      <c r="G42" s="35" t="e">
        <f t="shared" ref="G42:G45" si="3">IF(F42&gt;C42*0.85,"שאלה קלה מאוד",(IF(F42&gt;C42*0.7,"שאלה קלה",(IF(F42&gt;C42*0.55,"שאלה קשה",(IF(F42&gt;0,"שאלה קשה מאוד "," ")))))))</f>
        <v>#DIV/0!</v>
      </c>
    </row>
    <row r="43" spans="1:7" ht="13.5" thickBot="1" x14ac:dyDescent="0.25">
      <c r="A43" s="64" t="s">
        <v>137</v>
      </c>
      <c r="B43" s="102" t="s">
        <v>216</v>
      </c>
      <c r="C43" s="179">
        <v>2</v>
      </c>
      <c r="D43" s="37">
        <f>'ריכוז א'!AP$58</f>
        <v>0</v>
      </c>
      <c r="E43" s="37">
        <f>'ריכוז ב'!AP$58</f>
        <v>0</v>
      </c>
      <c r="F43" s="37" t="e">
        <f t="shared" si="0"/>
        <v>#DIV/0!</v>
      </c>
      <c r="G43" s="35" t="e">
        <f t="shared" si="3"/>
        <v>#DIV/0!</v>
      </c>
    </row>
    <row r="44" spans="1:7" ht="13.5" thickBot="1" x14ac:dyDescent="0.25">
      <c r="A44" s="64" t="s">
        <v>138</v>
      </c>
      <c r="B44" s="102" t="s">
        <v>217</v>
      </c>
      <c r="C44" s="179">
        <v>2</v>
      </c>
      <c r="D44" s="37">
        <f>'ריכוז א'!AQ$58</f>
        <v>0</v>
      </c>
      <c r="E44" s="37">
        <f>'ריכוז ב'!AQ$58</f>
        <v>0</v>
      </c>
      <c r="F44" s="37" t="e">
        <f t="shared" si="0"/>
        <v>#DIV/0!</v>
      </c>
      <c r="G44" s="35" t="e">
        <f t="shared" si="3"/>
        <v>#DIV/0!</v>
      </c>
    </row>
    <row r="45" spans="1:7" ht="13.5" thickBot="1" x14ac:dyDescent="0.25">
      <c r="E45" s="37"/>
      <c r="G45" t="str">
        <f t="shared" si="3"/>
        <v xml:space="preserve"> </v>
      </c>
    </row>
    <row r="46" spans="1:7" x14ac:dyDescent="0.2">
      <c r="B46" s="1"/>
    </row>
  </sheetData>
  <sheetProtection password="EA5E" sheet="1" objects="1" scenarios="1"/>
  <mergeCells count="15">
    <mergeCell ref="I14:J14"/>
    <mergeCell ref="I9:J9"/>
    <mergeCell ref="M14:N14"/>
    <mergeCell ref="M10:N10"/>
    <mergeCell ref="M11:N11"/>
    <mergeCell ref="M12:N12"/>
    <mergeCell ref="M13:N13"/>
    <mergeCell ref="B1:P1"/>
    <mergeCell ref="M8:N8"/>
    <mergeCell ref="M9:N9"/>
    <mergeCell ref="A2:I2"/>
    <mergeCell ref="M2:P2"/>
    <mergeCell ref="M7:N7"/>
    <mergeCell ref="I8:J8"/>
    <mergeCell ref="M6:N6"/>
  </mergeCells>
  <phoneticPr fontId="22" type="noConversion"/>
  <conditionalFormatting sqref="D4:D11 D13 E14 D15 E16 D17:D20 E18:E21 D22:D30 E4:E12 D33 E34 D39 E40 D41:D44 E42:E45 E23:E31">
    <cfRule type="colorScale" priority="27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3 D12 D14 E15 D16 E17 D31:D32 E32:E33 D34:D38 E35:E39">
    <cfRule type="colorScale" priority="19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4:F44">
    <cfRule type="colorScale" priority="9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2 D21 D40 E41">
    <cfRule type="colorScale" priority="11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B27">
    <cfRule type="colorScale" priority="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8</vt:i4>
      </vt:variant>
      <vt:variant>
        <vt:lpstr>טווחים בעלי שם</vt:lpstr>
      </vt:variant>
      <vt:variant>
        <vt:i4>3</vt:i4>
      </vt:variant>
    </vt:vector>
  </HeadingPairs>
  <TitlesOfParts>
    <vt:vector size="11" baseType="lpstr">
      <vt:lpstr>הנחייות</vt:lpstr>
      <vt:lpstr>נוסח א</vt:lpstr>
      <vt:lpstr>ריכוז א</vt:lpstr>
      <vt:lpstr>פלט תוצאות א</vt:lpstr>
      <vt:lpstr>נוסח ב</vt:lpstr>
      <vt:lpstr>ריכוז ב</vt:lpstr>
      <vt:lpstr>פלט תוצאות ב</vt:lpstr>
      <vt:lpstr>פלט תוצאות המבחן</vt:lpstr>
      <vt:lpstr>הנחייות!_GoBack</vt:lpstr>
      <vt:lpstr>'נוסח ב'!שאלה_פתוחה</vt:lpstr>
      <vt:lpstr>שאלה_פתוחה</vt:lpstr>
    </vt:vector>
  </TitlesOfParts>
  <Company>Weizmann Institute of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Science Teaching</dc:creator>
  <cp:lastModifiedBy>user</cp:lastModifiedBy>
  <cp:lastPrinted>2013-05-22T06:35:08Z</cp:lastPrinted>
  <dcterms:created xsi:type="dcterms:W3CDTF">2010-05-06T10:12:22Z</dcterms:created>
  <dcterms:modified xsi:type="dcterms:W3CDTF">2015-06-04T12:40:35Z</dcterms:modified>
</cp:coreProperties>
</file>